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Folders\Parish Council - Barford\Meetings\2026\Nov 2026\"/>
    </mc:Choice>
  </mc:AlternateContent>
  <xr:revisionPtr revIDLastSave="0" documentId="8_{9301429F-4ECB-4D45-9890-96DCAB26412C}" xr6:coauthVersionLast="47" xr6:coauthVersionMax="47" xr10:uidLastSave="{00000000-0000-0000-0000-000000000000}"/>
  <bookViews>
    <workbookView xWindow="-108" yWindow="-108" windowWidth="23256" windowHeight="13896" xr2:uid="{4E65541C-C656-462C-B7FC-1B56FDCF40C0}"/>
  </bookViews>
  <sheets>
    <sheet name="Budget 26-27" sheetId="1" r:id="rId1"/>
  </sheets>
  <definedNames>
    <definedName name="_xlnm.Print_Area" localSheetId="0">'Budget 26-27'!$A$1:$P$54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1" l="1"/>
  <c r="L31" i="1"/>
  <c r="L33" i="1"/>
  <c r="L30" i="1"/>
  <c r="L28" i="1"/>
  <c r="H28" i="1"/>
  <c r="L26" i="1"/>
  <c r="L22" i="1"/>
  <c r="L20" i="1"/>
  <c r="L18" i="1"/>
  <c r="L4" i="1" l="1"/>
  <c r="H15" i="1" l="1"/>
  <c r="F50" i="1"/>
  <c r="M36" i="1"/>
  <c r="M25" i="1"/>
  <c r="M13" i="1"/>
  <c r="K56" i="1" l="1"/>
  <c r="F52" i="1"/>
  <c r="F54" i="1" s="1"/>
  <c r="B50" i="1"/>
  <c r="F40" i="1"/>
  <c r="J40" i="1" s="1"/>
  <c r="E38" i="1"/>
  <c r="B38" i="1"/>
  <c r="B43" i="1" s="1"/>
  <c r="M37" i="1"/>
  <c r="M35" i="1"/>
  <c r="M34" i="1"/>
  <c r="M33" i="1"/>
  <c r="N33" i="1" s="1"/>
  <c r="M32" i="1"/>
  <c r="N32" i="1" s="1"/>
  <c r="M30" i="1"/>
  <c r="N30" i="1" s="1"/>
  <c r="M29" i="1"/>
  <c r="M28" i="1"/>
  <c r="N28" i="1" s="1"/>
  <c r="L27" i="1"/>
  <c r="M27" i="1"/>
  <c r="N27" i="1" s="1"/>
  <c r="M26" i="1"/>
  <c r="N26" i="1" s="1"/>
  <c r="M24" i="1"/>
  <c r="M23" i="1"/>
  <c r="N23" i="1" s="1"/>
  <c r="L23" i="1"/>
  <c r="M22" i="1"/>
  <c r="L21" i="1"/>
  <c r="M21" i="1"/>
  <c r="N21" i="1" s="1"/>
  <c r="M20" i="1"/>
  <c r="N20" i="1" s="1"/>
  <c r="F38" i="1"/>
  <c r="E15" i="1"/>
  <c r="B15" i="1"/>
  <c r="B41" i="1" s="1"/>
  <c r="B42" i="1" s="1"/>
  <c r="M14" i="1"/>
  <c r="M12" i="1"/>
  <c r="M11" i="1"/>
  <c r="M10" i="1"/>
  <c r="N10" i="1" s="1"/>
  <c r="L10" i="1"/>
  <c r="M9" i="1"/>
  <c r="N9" i="1" s="1"/>
  <c r="M8" i="1"/>
  <c r="N8" i="1" s="1"/>
  <c r="M7" i="1"/>
  <c r="M5" i="1"/>
  <c r="N5" i="1" s="1"/>
  <c r="F15" i="1"/>
  <c r="F43" i="1" l="1"/>
  <c r="M38" i="1"/>
  <c r="N38" i="1" s="1"/>
  <c r="B44" i="1"/>
  <c r="F41" i="1"/>
  <c r="F42" i="1" s="1"/>
  <c r="M15" i="1"/>
  <c r="N15" i="1" s="1"/>
  <c r="M4" i="1"/>
  <c r="N4" i="1" s="1"/>
  <c r="M18" i="1"/>
  <c r="N18" i="1" s="1"/>
  <c r="J5" i="1"/>
  <c r="L5" i="1" s="1"/>
  <c r="F44" i="1" l="1"/>
  <c r="L38" i="1"/>
  <c r="L43" i="1" s="1"/>
  <c r="J38" i="1"/>
  <c r="J43" i="1" s="1"/>
  <c r="J15" i="1"/>
  <c r="J41" i="1" s="1"/>
  <c r="J42" i="1" s="1"/>
  <c r="L15" i="1"/>
  <c r="L41" i="1" s="1"/>
  <c r="J44" i="1" l="1"/>
  <c r="L40" i="1" s="1"/>
  <c r="L42" i="1" s="1"/>
  <c r="L44" i="1" s="1"/>
</calcChain>
</file>

<file path=xl/sharedStrings.xml><?xml version="1.0" encoding="utf-8"?>
<sst xmlns="http://schemas.openxmlformats.org/spreadsheetml/2006/main" count="79" uniqueCount="72">
  <si>
    <t>2023-24</t>
  </si>
  <si>
    <t>2024-25</t>
  </si>
  <si>
    <t>2025-26</t>
  </si>
  <si>
    <t>2026-27</t>
  </si>
  <si>
    <t>+/- PY</t>
  </si>
  <si>
    <t>+/- %</t>
  </si>
  <si>
    <t>FY</t>
  </si>
  <si>
    <t>YTD</t>
  </si>
  <si>
    <t>Forecast</t>
  </si>
  <si>
    <t>Budget</t>
  </si>
  <si>
    <t>Receipts</t>
  </si>
  <si>
    <t>Precept</t>
  </si>
  <si>
    <t>Grants - Grass Cutting</t>
  </si>
  <si>
    <t>Grants -Miscellaneous</t>
  </si>
  <si>
    <t>Wayleaves - West Close</t>
  </si>
  <si>
    <t>Bank Interest</t>
  </si>
  <si>
    <t>Allotment Rents</t>
  </si>
  <si>
    <t>Village Hall</t>
  </si>
  <si>
    <t>Miscellaneous</t>
  </si>
  <si>
    <t>VAT Reclaim</t>
  </si>
  <si>
    <t>-100%</t>
  </si>
  <si>
    <t>Total</t>
  </si>
  <si>
    <t>Payments</t>
  </si>
  <si>
    <t>Clerk's Salary incl. NI</t>
  </si>
  <si>
    <t>Clerk's Expenses &amp; Admin</t>
  </si>
  <si>
    <t>Insurance</t>
  </si>
  <si>
    <t>Subscriptions (OALC, CFO, ICO)</t>
  </si>
  <si>
    <t>Audit fees</t>
  </si>
  <si>
    <t>Grass Cutting</t>
  </si>
  <si>
    <t>Repirs/ Pruning</t>
  </si>
  <si>
    <t>S137 Grants</t>
  </si>
  <si>
    <t>Allotment Expenses</t>
  </si>
  <si>
    <t>Dog Waste Bins</t>
  </si>
  <si>
    <t>Play Equipment &amp; Maintenance</t>
  </si>
  <si>
    <t>Play Area Inspection</t>
  </si>
  <si>
    <t>Other Payments</t>
  </si>
  <si>
    <t>VAT</t>
  </si>
  <si>
    <t>Forecast is YTD + 160 (800 x 20% Grass cutting)</t>
  </si>
  <si>
    <t>Elections</t>
  </si>
  <si>
    <t>Street Furniture</t>
  </si>
  <si>
    <t>Balance Brought Forward</t>
  </si>
  <si>
    <t>Add:Receipts</t>
  </si>
  <si>
    <t>Less: Payments</t>
  </si>
  <si>
    <t>Balance Carried Forward</t>
  </si>
  <si>
    <t>Forecast Reserves (cash in bank at end of year)</t>
  </si>
  <si>
    <t>Cash in Bank</t>
  </si>
  <si>
    <t>Community Account</t>
  </si>
  <si>
    <t>Business Saver Account</t>
  </si>
  <si>
    <t>Total Cash in Bank</t>
  </si>
  <si>
    <t>Add: Unpresented cash</t>
  </si>
  <si>
    <t>Less: Unpresented cheques</t>
  </si>
  <si>
    <t>Adjusted Bank Balance</t>
  </si>
  <si>
    <t>Budget is 12 x £13 Homeworking Allowance</t>
  </si>
  <si>
    <t>Play Area (reimbursement)</t>
  </si>
  <si>
    <t>Duck Race</t>
  </si>
  <si>
    <t>2027-28</t>
  </si>
  <si>
    <t>Website</t>
  </si>
  <si>
    <t>Playground Committee Account</t>
  </si>
  <si>
    <t>Prior Year Plus 5%</t>
  </si>
  <si>
    <t>Fixed</t>
  </si>
  <si>
    <t>Play Area Repairs from Village Trusts. Any other projects?</t>
  </si>
  <si>
    <t>Confirm rent cost and how many plots</t>
  </si>
  <si>
    <t>2026-27 Forecast is 12 x 166.2. Budget is plus 5% inflation</t>
  </si>
  <si>
    <t>Budget is 2026-27 Actual plus 5% inflation</t>
  </si>
  <si>
    <t>2025-26 actual plus 5% inflation</t>
  </si>
  <si>
    <t>Budget is 2026-27 Forecast plus 5% inflation</t>
  </si>
  <si>
    <t>Budget is 2026-27 Forecast plus 5% inflation. 2026-27 subscriptions were included in 2025-26 payments</t>
  </si>
  <si>
    <t>Donations/Other Grants</t>
  </si>
  <si>
    <t>Budget is £1300 Church+£1500 Barford News+£30 Volunteer Driver Service</t>
  </si>
  <si>
    <t>Budget is 2026-27 actual plus 5% inflation</t>
  </si>
  <si>
    <t>Budget is 2026-27 YTD plus 5% inflation</t>
  </si>
  <si>
    <t>Lower repair costs anticipated 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</si>
</sst>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4" fontId="6" fillId="0" borderId="0" xfId="0" applyNumberFormat="1" applyFont="1"/>
    <xf numFmtId="4" fontId="0" fillId="0" borderId="0" xfId="0" applyNumberFormat="1"/>
    <xf numFmtId="4" fontId="8" fillId="0" borderId="0" xfId="0" applyNumberFormat="1" applyFont="1"/>
    <xf numFmtId="3" fontId="9" fillId="2" borderId="0" xfId="0" applyNumberFormat="1" applyFont="1" applyFill="1"/>
    <xf numFmtId="3" fontId="0" fillId="0" borderId="0" xfId="0" applyNumberFormat="1"/>
    <xf numFmtId="9" fontId="0" fillId="0" borderId="0" xfId="0" applyNumberFormat="1"/>
    <xf numFmtId="0" fontId="0" fillId="2" borderId="0" xfId="0" applyFill="1"/>
    <xf numFmtId="3" fontId="9" fillId="0" borderId="0" xfId="0" applyNumberFormat="1" applyFont="1"/>
    <xf numFmtId="4" fontId="6" fillId="0" borderId="1" xfId="0" applyNumberFormat="1" applyFont="1" applyBorder="1"/>
    <xf numFmtId="4" fontId="0" fillId="0" borderId="1" xfId="0" applyNumberFormat="1" applyBorder="1"/>
    <xf numFmtId="3" fontId="9" fillId="0" borderId="1" xfId="0" applyNumberFormat="1" applyFont="1" applyBorder="1"/>
    <xf numFmtId="9" fontId="0" fillId="0" borderId="0" xfId="0" quotePrefix="1" applyNumberFormat="1" applyAlignment="1">
      <alignment horizontal="right"/>
    </xf>
    <xf numFmtId="4" fontId="3" fillId="0" borderId="0" xfId="0" applyNumberFormat="1" applyFont="1"/>
    <xf numFmtId="4" fontId="1" fillId="0" borderId="0" xfId="0" applyNumberFormat="1" applyFont="1"/>
    <xf numFmtId="4" fontId="4" fillId="0" borderId="0" xfId="0" applyNumberFormat="1" applyFont="1"/>
    <xf numFmtId="4" fontId="2" fillId="0" borderId="0" xfId="0" applyNumberFormat="1" applyFont="1"/>
    <xf numFmtId="4" fontId="7" fillId="0" borderId="0" xfId="0" applyNumberFormat="1" applyFont="1"/>
    <xf numFmtId="4" fontId="9" fillId="0" borderId="0" xfId="0" applyNumberFormat="1" applyFont="1"/>
    <xf numFmtId="14" fontId="0" fillId="0" borderId="0" xfId="0" applyNumberFormat="1"/>
    <xf numFmtId="4" fontId="2" fillId="3" borderId="0" xfId="0" applyNumberFormat="1" applyFont="1" applyFill="1"/>
    <xf numFmtId="4" fontId="5" fillId="0" borderId="0" xfId="0" applyNumberFormat="1" applyFont="1"/>
    <xf numFmtId="4" fontId="8" fillId="0" borderId="1" xfId="0" applyNumberFormat="1" applyFont="1" applyBorder="1"/>
    <xf numFmtId="4" fontId="7" fillId="0" borderId="1" xfId="0" applyNumberFormat="1" applyFont="1" applyBorder="1"/>
    <xf numFmtId="4" fontId="5" fillId="0" borderId="1" xfId="0" applyNumberFormat="1" applyFont="1" applyBorder="1"/>
    <xf numFmtId="14" fontId="2" fillId="0" borderId="0" xfId="0" applyNumberFormat="1" applyFont="1"/>
    <xf numFmtId="4" fontId="3" fillId="2" borderId="0" xfId="0" applyNumberFormat="1" applyFont="1" applyFill="1"/>
    <xf numFmtId="4" fontId="1" fillId="2" borderId="0" xfId="0" applyNumberFormat="1" applyFont="1" applyFill="1"/>
    <xf numFmtId="4" fontId="4" fillId="2" borderId="0" xfId="0" applyNumberFormat="1" applyFont="1" applyFill="1"/>
    <xf numFmtId="4" fontId="2" fillId="2" borderId="0" xfId="0" applyNumberFormat="1" applyFont="1" applyFill="1"/>
    <xf numFmtId="4" fontId="5" fillId="2" borderId="0" xfId="0" applyNumberFormat="1" applyFont="1" applyFill="1"/>
    <xf numFmtId="0" fontId="10" fillId="0" borderId="0" xfId="0" applyFont="1" applyAlignment="1">
      <alignment horizontal="center"/>
    </xf>
    <xf numFmtId="0" fontId="11" fillId="0" borderId="0" xfId="0" applyFont="1"/>
    <xf numFmtId="4" fontId="11" fillId="0" borderId="0" xfId="0" applyNumberFormat="1" applyFont="1"/>
    <xf numFmtId="4" fontId="11" fillId="0" borderId="1" xfId="0" applyNumberFormat="1" applyFont="1" applyBorder="1"/>
    <xf numFmtId="4" fontId="10" fillId="0" borderId="0" xfId="0" applyNumberFormat="1" applyFont="1"/>
    <xf numFmtId="4" fontId="10" fillId="3" borderId="0" xfId="0" applyNumberFormat="1" applyFont="1" applyFill="1"/>
    <xf numFmtId="4" fontId="11" fillId="2" borderId="0" xfId="0" applyNumberFormat="1" applyFont="1" applyFill="1"/>
    <xf numFmtId="4" fontId="10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BF2A-984A-4CF8-A78E-DF30A36B010A}">
  <sheetPr>
    <pageSetUpPr fitToPage="1"/>
  </sheetPr>
  <dimension ref="A1:P56"/>
  <sheetViews>
    <sheetView tabSelected="1" zoomScaleNormal="100" workbookViewId="0">
      <selection activeCell="J52" sqref="J52"/>
    </sheetView>
  </sheetViews>
  <sheetFormatPr defaultRowHeight="14.4" x14ac:dyDescent="0.3"/>
  <cols>
    <col min="1" max="1" width="34.109375" customWidth="1"/>
    <col min="2" max="2" width="8.88671875" bestFit="1" customWidth="1"/>
    <col min="3" max="3" width="1.5546875" customWidth="1"/>
    <col min="4" max="4" width="8.88671875" customWidth="1"/>
    <col min="5" max="5" width="1.5546875" customWidth="1"/>
    <col min="6" max="6" width="9.109375" bestFit="1" customWidth="1"/>
    <col min="7" max="7" width="1.5546875" customWidth="1"/>
    <col min="8" max="8" width="10.109375" customWidth="1"/>
    <col min="9" max="9" width="1.5546875" customWidth="1"/>
    <col min="10" max="10" width="10.44140625" bestFit="1" customWidth="1"/>
    <col min="11" max="11" width="1.5546875" customWidth="1"/>
    <col min="12" max="12" width="9.109375" customWidth="1"/>
    <col min="13" max="13" width="7.33203125" hidden="1" customWidth="1"/>
    <col min="14" max="14" width="7.6640625" hidden="1" customWidth="1"/>
    <col min="15" max="15" width="2.6640625" customWidth="1"/>
    <col min="16" max="16" width="55" bestFit="1" customWidth="1"/>
  </cols>
  <sheetData>
    <row r="1" spans="1:16" x14ac:dyDescent="0.3">
      <c r="B1" s="1" t="s">
        <v>0</v>
      </c>
      <c r="C1" s="2"/>
      <c r="D1" s="3" t="s">
        <v>1</v>
      </c>
      <c r="E1" s="4"/>
      <c r="F1" s="43" t="s">
        <v>2</v>
      </c>
      <c r="G1" s="2"/>
      <c r="H1" s="2" t="s">
        <v>3</v>
      </c>
      <c r="I1" s="2"/>
      <c r="J1" s="2" t="s">
        <v>3</v>
      </c>
      <c r="K1" s="2"/>
      <c r="L1" s="5" t="s">
        <v>55</v>
      </c>
      <c r="M1" s="6" t="s">
        <v>4</v>
      </c>
      <c r="N1" s="6" t="s">
        <v>5</v>
      </c>
    </row>
    <row r="2" spans="1:16" x14ac:dyDescent="0.3">
      <c r="B2" s="1" t="s">
        <v>6</v>
      </c>
      <c r="C2" s="7"/>
      <c r="D2" s="3" t="s">
        <v>6</v>
      </c>
      <c r="E2" s="4"/>
      <c r="F2" s="43" t="s">
        <v>6</v>
      </c>
      <c r="G2" s="2"/>
      <c r="H2" s="2" t="s">
        <v>7</v>
      </c>
      <c r="I2" s="2"/>
      <c r="J2" s="2" t="s">
        <v>8</v>
      </c>
      <c r="K2" s="2"/>
      <c r="L2" s="5" t="s">
        <v>9</v>
      </c>
      <c r="M2" s="6"/>
      <c r="N2" s="6"/>
    </row>
    <row r="3" spans="1:16" x14ac:dyDescent="0.3">
      <c r="A3" s="8" t="s">
        <v>10</v>
      </c>
      <c r="B3" s="9"/>
      <c r="C3" s="10"/>
      <c r="D3" s="11"/>
      <c r="E3" s="8"/>
      <c r="F3" s="44"/>
      <c r="L3" s="12"/>
    </row>
    <row r="4" spans="1:16" x14ac:dyDescent="0.3">
      <c r="A4" t="s">
        <v>11</v>
      </c>
      <c r="B4" s="13">
        <v>10300</v>
      </c>
      <c r="C4" s="14"/>
      <c r="D4" s="15">
        <v>10800</v>
      </c>
      <c r="F4" s="45">
        <v>10800</v>
      </c>
      <c r="G4" s="14"/>
      <c r="H4" s="14">
        <v>12000</v>
      </c>
      <c r="I4" s="14"/>
      <c r="J4" s="14">
        <v>12000</v>
      </c>
      <c r="K4" s="14"/>
      <c r="L4" s="16">
        <f>J4+(J4*0.05)</f>
        <v>12600</v>
      </c>
      <c r="M4" s="17">
        <f t="shared" ref="M4:M15" si="0">F4-B4</f>
        <v>500</v>
      </c>
      <c r="N4" s="18">
        <f>M4/B4</f>
        <v>4.8543689320388349E-2</v>
      </c>
      <c r="P4" s="19" t="s">
        <v>58</v>
      </c>
    </row>
    <row r="5" spans="1:16" x14ac:dyDescent="0.3">
      <c r="A5" t="s">
        <v>12</v>
      </c>
      <c r="B5" s="13">
        <v>709</v>
      </c>
      <c r="C5" s="14"/>
      <c r="D5" s="15">
        <v>709</v>
      </c>
      <c r="F5" s="45">
        <v>709</v>
      </c>
      <c r="G5" s="14"/>
      <c r="H5" s="14">
        <v>709</v>
      </c>
      <c r="I5" s="14"/>
      <c r="J5" s="14">
        <f>F5</f>
        <v>709</v>
      </c>
      <c r="K5" s="14"/>
      <c r="L5" s="20">
        <f>J5</f>
        <v>709</v>
      </c>
      <c r="M5" s="17">
        <f t="shared" si="0"/>
        <v>0</v>
      </c>
      <c r="N5" s="18">
        <f>M5/B5</f>
        <v>0</v>
      </c>
      <c r="P5" t="s">
        <v>59</v>
      </c>
    </row>
    <row r="6" spans="1:16" x14ac:dyDescent="0.3">
      <c r="A6" t="s">
        <v>13</v>
      </c>
      <c r="B6" s="13"/>
      <c r="C6" s="14"/>
      <c r="D6" s="15">
        <v>1665.83</v>
      </c>
      <c r="F6" s="45">
        <v>0</v>
      </c>
      <c r="G6" s="14"/>
      <c r="H6" s="14">
        <v>7048.68</v>
      </c>
      <c r="I6" s="14"/>
      <c r="J6" s="14">
        <v>0</v>
      </c>
      <c r="K6" s="14"/>
      <c r="L6" s="20">
        <v>650</v>
      </c>
      <c r="M6" s="17"/>
      <c r="N6" s="18"/>
      <c r="P6" t="s">
        <v>60</v>
      </c>
    </row>
    <row r="7" spans="1:16" x14ac:dyDescent="0.3">
      <c r="A7" t="s">
        <v>53</v>
      </c>
      <c r="B7" s="13">
        <v>0</v>
      </c>
      <c r="C7" s="14"/>
      <c r="D7" s="15">
        <v>0</v>
      </c>
      <c r="F7" s="45">
        <v>0</v>
      </c>
      <c r="G7" s="14"/>
      <c r="H7" s="14">
        <v>1059.6500000000001</v>
      </c>
      <c r="I7" s="14"/>
      <c r="J7" s="14">
        <v>0</v>
      </c>
      <c r="K7" s="14"/>
      <c r="L7" s="20">
        <v>0</v>
      </c>
      <c r="M7" s="17">
        <f t="shared" si="0"/>
        <v>0</v>
      </c>
      <c r="N7" s="18">
        <v>0</v>
      </c>
    </row>
    <row r="8" spans="1:16" x14ac:dyDescent="0.3">
      <c r="A8" t="s">
        <v>14</v>
      </c>
      <c r="B8" s="13">
        <v>0</v>
      </c>
      <c r="C8" s="14"/>
      <c r="D8" s="15">
        <v>16.75</v>
      </c>
      <c r="F8" s="45">
        <v>17.14</v>
      </c>
      <c r="G8" s="14"/>
      <c r="H8" s="14">
        <v>17.07</v>
      </c>
      <c r="I8" s="14"/>
      <c r="J8" s="14">
        <v>17</v>
      </c>
      <c r="K8" s="14"/>
      <c r="L8" s="20">
        <v>17.07</v>
      </c>
      <c r="M8" s="17">
        <f t="shared" si="0"/>
        <v>17.14</v>
      </c>
      <c r="N8" s="18" t="e">
        <f>M8/B8</f>
        <v>#DIV/0!</v>
      </c>
    </row>
    <row r="9" spans="1:16" x14ac:dyDescent="0.3">
      <c r="A9" t="s">
        <v>15</v>
      </c>
      <c r="B9" s="13">
        <v>86.710000000000008</v>
      </c>
      <c r="C9" s="14"/>
      <c r="D9" s="15">
        <v>116.12</v>
      </c>
      <c r="F9" s="45">
        <v>90.19</v>
      </c>
      <c r="G9" s="14"/>
      <c r="H9" s="14">
        <v>41.15</v>
      </c>
      <c r="I9" s="14"/>
      <c r="J9" s="14">
        <v>70</v>
      </c>
      <c r="K9" s="14"/>
      <c r="L9" s="20">
        <v>90</v>
      </c>
      <c r="M9" s="17">
        <f t="shared" si="0"/>
        <v>3.4799999999999898</v>
      </c>
      <c r="N9" s="18">
        <f>M9/B9</f>
        <v>4.0133779264213923E-2</v>
      </c>
    </row>
    <row r="10" spans="1:16" x14ac:dyDescent="0.3">
      <c r="A10" t="s">
        <v>16</v>
      </c>
      <c r="B10" s="13">
        <v>152.28</v>
      </c>
      <c r="C10" s="14"/>
      <c r="D10" s="15">
        <v>287.5</v>
      </c>
      <c r="F10" s="45">
        <v>0</v>
      </c>
      <c r="G10" s="14"/>
      <c r="H10" s="14">
        <v>0</v>
      </c>
      <c r="I10" s="14"/>
      <c r="J10" s="14">
        <v>310</v>
      </c>
      <c r="K10" s="14"/>
      <c r="L10" s="16">
        <f>J10</f>
        <v>310</v>
      </c>
      <c r="M10" s="17">
        <f t="shared" si="0"/>
        <v>-152.28</v>
      </c>
      <c r="N10" s="18">
        <f>M10/B10</f>
        <v>-1</v>
      </c>
      <c r="P10" s="19" t="s">
        <v>61</v>
      </c>
    </row>
    <row r="11" spans="1:16" x14ac:dyDescent="0.3">
      <c r="A11" t="s">
        <v>17</v>
      </c>
      <c r="B11" s="13">
        <v>322.58999999999997</v>
      </c>
      <c r="C11" s="14"/>
      <c r="D11" s="15">
        <v>0</v>
      </c>
      <c r="F11" s="45">
        <v>0</v>
      </c>
      <c r="G11" s="14"/>
      <c r="H11" s="14">
        <v>0</v>
      </c>
      <c r="I11" s="14"/>
      <c r="J11" s="14">
        <v>0</v>
      </c>
      <c r="K11" s="14"/>
      <c r="L11" s="20">
        <v>0</v>
      </c>
      <c r="M11" s="17">
        <f t="shared" si="0"/>
        <v>-322.58999999999997</v>
      </c>
      <c r="N11" s="18">
        <v>1</v>
      </c>
    </row>
    <row r="12" spans="1:16" x14ac:dyDescent="0.3">
      <c r="A12" t="s">
        <v>18</v>
      </c>
      <c r="B12" s="13">
        <v>0</v>
      </c>
      <c r="C12" s="14"/>
      <c r="D12" s="15">
        <v>48.45</v>
      </c>
      <c r="F12" s="45">
        <v>450</v>
      </c>
      <c r="G12" s="14"/>
      <c r="H12" s="14">
        <v>112.06</v>
      </c>
      <c r="I12" s="14"/>
      <c r="J12" s="14">
        <v>0</v>
      </c>
      <c r="K12" s="14"/>
      <c r="L12" s="20">
        <v>0</v>
      </c>
      <c r="M12" s="17">
        <f t="shared" si="0"/>
        <v>450</v>
      </c>
      <c r="N12" s="18">
        <v>0</v>
      </c>
    </row>
    <row r="13" spans="1:16" x14ac:dyDescent="0.3">
      <c r="A13" t="s">
        <v>54</v>
      </c>
      <c r="B13" s="13">
        <v>0</v>
      </c>
      <c r="C13" s="14"/>
      <c r="D13" s="15">
        <v>0</v>
      </c>
      <c r="F13" s="49">
        <v>0</v>
      </c>
      <c r="G13" s="14"/>
      <c r="H13" s="14">
        <v>1507.82</v>
      </c>
      <c r="I13" s="14"/>
      <c r="J13" s="14">
        <v>0</v>
      </c>
      <c r="K13" s="14"/>
      <c r="L13" s="20">
        <v>1500</v>
      </c>
      <c r="M13" s="17">
        <f t="shared" ref="M13" si="1">F13-B13</f>
        <v>0</v>
      </c>
      <c r="N13" s="18"/>
    </row>
    <row r="14" spans="1:16" x14ac:dyDescent="0.3">
      <c r="A14" t="s">
        <v>19</v>
      </c>
      <c r="B14" s="21">
        <v>2151.0300000000002</v>
      </c>
      <c r="C14" s="14"/>
      <c r="D14" s="15">
        <v>0</v>
      </c>
      <c r="F14" s="46">
        <v>1572.43</v>
      </c>
      <c r="G14" s="14"/>
      <c r="H14" s="14">
        <v>1011.94</v>
      </c>
      <c r="I14" s="14"/>
      <c r="J14" s="22">
        <v>1572.43</v>
      </c>
      <c r="K14" s="14"/>
      <c r="L14" s="23">
        <v>1200</v>
      </c>
      <c r="M14" s="17">
        <f t="shared" si="0"/>
        <v>-578.60000000000014</v>
      </c>
      <c r="N14" s="24" t="s">
        <v>20</v>
      </c>
    </row>
    <row r="15" spans="1:16" x14ac:dyDescent="0.3">
      <c r="A15" s="8" t="s">
        <v>21</v>
      </c>
      <c r="B15" s="25">
        <f>SUM(B4:B14)</f>
        <v>13721.61</v>
      </c>
      <c r="C15" s="26"/>
      <c r="D15" s="27">
        <v>13643.650000000001</v>
      </c>
      <c r="E15" s="28">
        <f>SUM(E4:E14)</f>
        <v>0</v>
      </c>
      <c r="F15" s="47">
        <f>SUM(F4:F14)</f>
        <v>13638.76</v>
      </c>
      <c r="G15" s="28"/>
      <c r="H15" s="28">
        <f>SUM(H4:H14)</f>
        <v>23507.370000000003</v>
      </c>
      <c r="I15" s="28"/>
      <c r="J15" s="28">
        <f>SUM(J4:J14)</f>
        <v>14678.43</v>
      </c>
      <c r="K15" s="28"/>
      <c r="L15" s="28">
        <f>SUM(L4:L14)</f>
        <v>17076.07</v>
      </c>
      <c r="M15" s="17">
        <f t="shared" si="0"/>
        <v>-82.850000000000364</v>
      </c>
      <c r="N15" s="18">
        <f>M15/B15</f>
        <v>-6.0379212060392594E-3</v>
      </c>
    </row>
    <row r="16" spans="1:16" x14ac:dyDescent="0.3">
      <c r="B16" s="13"/>
      <c r="C16" s="29"/>
      <c r="D16" s="15"/>
      <c r="F16" s="45"/>
      <c r="G16" s="14"/>
      <c r="H16" s="14"/>
      <c r="I16" s="14"/>
      <c r="J16" s="14"/>
      <c r="K16" s="14"/>
      <c r="L16" s="30"/>
    </row>
    <row r="17" spans="1:16" x14ac:dyDescent="0.3">
      <c r="A17" s="8" t="s">
        <v>22</v>
      </c>
      <c r="B17" s="13"/>
      <c r="C17" s="29"/>
      <c r="D17" s="15"/>
      <c r="E17" s="8"/>
      <c r="F17" s="45"/>
      <c r="G17" s="14"/>
      <c r="H17" s="14"/>
      <c r="I17" s="14"/>
      <c r="J17" s="14"/>
      <c r="K17" s="14"/>
      <c r="L17" s="30"/>
    </row>
    <row r="18" spans="1:16" x14ac:dyDescent="0.3">
      <c r="A18" t="s">
        <v>23</v>
      </c>
      <c r="B18" s="13">
        <v>2766.6</v>
      </c>
      <c r="C18" s="29"/>
      <c r="D18" s="15">
        <v>3485.3599999999992</v>
      </c>
      <c r="F18" s="45">
        <v>3390.09</v>
      </c>
      <c r="G18" s="14"/>
      <c r="H18" s="14">
        <v>1243.53</v>
      </c>
      <c r="I18" s="14"/>
      <c r="J18" s="14">
        <v>3588</v>
      </c>
      <c r="K18" s="14"/>
      <c r="L18" s="20">
        <f>1994.4+(1994.4*0.05)</f>
        <v>2094.12</v>
      </c>
      <c r="M18" s="17">
        <f>F18-B18</f>
        <v>623.49000000000024</v>
      </c>
      <c r="N18" s="18">
        <f>M18/B18</f>
        <v>0.22536326176534383</v>
      </c>
      <c r="P18" t="s">
        <v>62</v>
      </c>
    </row>
    <row r="19" spans="1:16" x14ac:dyDescent="0.3">
      <c r="A19" t="s">
        <v>24</v>
      </c>
      <c r="B19" s="13">
        <v>286</v>
      </c>
      <c r="C19" s="29"/>
      <c r="D19" s="15">
        <v>338</v>
      </c>
      <c r="F19" s="45">
        <v>260</v>
      </c>
      <c r="G19" s="14"/>
      <c r="H19" s="14">
        <v>81.3</v>
      </c>
      <c r="I19" s="14"/>
      <c r="J19" s="14">
        <v>156</v>
      </c>
      <c r="K19" s="14"/>
      <c r="L19" s="20">
        <v>156</v>
      </c>
      <c r="M19" s="17"/>
      <c r="N19" s="18"/>
      <c r="P19" t="s">
        <v>52</v>
      </c>
    </row>
    <row r="20" spans="1:16" x14ac:dyDescent="0.3">
      <c r="A20" t="s">
        <v>25</v>
      </c>
      <c r="B20" s="13">
        <v>537.28</v>
      </c>
      <c r="C20" s="29"/>
      <c r="D20" s="15">
        <v>545.83000000000004</v>
      </c>
      <c r="F20" s="45">
        <v>493.36</v>
      </c>
      <c r="G20" s="14"/>
      <c r="H20" s="14">
        <v>507</v>
      </c>
      <c r="I20" s="14"/>
      <c r="J20" s="14">
        <v>518</v>
      </c>
      <c r="K20" s="14"/>
      <c r="L20" s="20">
        <f>H20+(H20*0.05)</f>
        <v>532.35</v>
      </c>
      <c r="M20" s="17">
        <f t="shared" ref="M20:M38" si="2">F20-B20</f>
        <v>-43.919999999999959</v>
      </c>
      <c r="N20" s="18">
        <f>M20/B20</f>
        <v>-8.1745086360929059E-2</v>
      </c>
      <c r="P20" t="s">
        <v>63</v>
      </c>
    </row>
    <row r="21" spans="1:16" x14ac:dyDescent="0.3">
      <c r="A21" t="s">
        <v>26</v>
      </c>
      <c r="B21" s="13">
        <v>230</v>
      </c>
      <c r="C21" s="29"/>
      <c r="D21" s="15">
        <v>235</v>
      </c>
      <c r="F21" s="45">
        <v>334</v>
      </c>
      <c r="G21" s="14"/>
      <c r="H21" s="14">
        <v>0</v>
      </c>
      <c r="I21" s="14"/>
      <c r="J21" s="14">
        <v>247</v>
      </c>
      <c r="K21" s="14"/>
      <c r="L21" s="20">
        <f>J21+(J21*0.05)</f>
        <v>259.35000000000002</v>
      </c>
      <c r="M21" s="17">
        <f t="shared" si="2"/>
        <v>104</v>
      </c>
      <c r="N21" s="18">
        <f>M21/B21</f>
        <v>0.45217391304347826</v>
      </c>
      <c r="P21" t="s">
        <v>66</v>
      </c>
    </row>
    <row r="22" spans="1:16" x14ac:dyDescent="0.3">
      <c r="A22" t="s">
        <v>27</v>
      </c>
      <c r="B22" s="13">
        <v>60</v>
      </c>
      <c r="C22" s="29"/>
      <c r="D22" s="15">
        <v>35</v>
      </c>
      <c r="F22" s="45">
        <v>47</v>
      </c>
      <c r="G22" s="14"/>
      <c r="H22" s="14">
        <v>160</v>
      </c>
      <c r="I22" s="14"/>
      <c r="J22" s="14">
        <v>60</v>
      </c>
      <c r="K22" s="14"/>
      <c r="L22" s="20">
        <f>H22+(H22*0.05)</f>
        <v>168</v>
      </c>
      <c r="M22" s="17">
        <f t="shared" si="2"/>
        <v>-13</v>
      </c>
      <c r="N22" s="18">
        <v>0</v>
      </c>
      <c r="P22" t="s">
        <v>64</v>
      </c>
    </row>
    <row r="23" spans="1:16" x14ac:dyDescent="0.3">
      <c r="A23" t="s">
        <v>28</v>
      </c>
      <c r="B23" s="13">
        <v>2613.9700000000003</v>
      </c>
      <c r="C23" s="29"/>
      <c r="D23" s="15">
        <v>2326.6800000000003</v>
      </c>
      <c r="F23" s="45">
        <v>2785.52</v>
      </c>
      <c r="G23" s="14"/>
      <c r="H23" s="14">
        <v>2230.91</v>
      </c>
      <c r="I23" s="14"/>
      <c r="J23" s="14">
        <v>3254</v>
      </c>
      <c r="K23" s="14"/>
      <c r="L23" s="20">
        <f>J23+(J23*0.05)</f>
        <v>3416.7</v>
      </c>
      <c r="M23" s="17">
        <f t="shared" si="2"/>
        <v>171.54999999999973</v>
      </c>
      <c r="N23" s="18">
        <f>M23/B23</f>
        <v>6.5628144163857927E-2</v>
      </c>
      <c r="P23" t="s">
        <v>65</v>
      </c>
    </row>
    <row r="24" spans="1:16" x14ac:dyDescent="0.3">
      <c r="A24" t="s">
        <v>29</v>
      </c>
      <c r="B24" s="13">
        <v>0</v>
      </c>
      <c r="C24" s="29"/>
      <c r="D24" s="15">
        <v>0</v>
      </c>
      <c r="F24" s="45">
        <v>0</v>
      </c>
      <c r="G24" s="14"/>
      <c r="H24" s="14">
        <v>0</v>
      </c>
      <c r="I24" s="14"/>
      <c r="J24" s="14">
        <v>700</v>
      </c>
      <c r="K24" s="14"/>
      <c r="L24" s="20">
        <v>700</v>
      </c>
      <c r="M24" s="17">
        <f t="shared" si="2"/>
        <v>0</v>
      </c>
      <c r="N24" s="18"/>
    </row>
    <row r="25" spans="1:16" x14ac:dyDescent="0.3">
      <c r="A25" t="s">
        <v>67</v>
      </c>
      <c r="B25" s="13">
        <v>0</v>
      </c>
      <c r="C25" s="29"/>
      <c r="D25" s="15">
        <v>0</v>
      </c>
      <c r="F25" s="45">
        <v>0</v>
      </c>
      <c r="G25" s="14"/>
      <c r="H25" s="14">
        <v>0</v>
      </c>
      <c r="I25" s="14"/>
      <c r="J25" s="14">
        <v>0</v>
      </c>
      <c r="K25" s="14"/>
      <c r="L25" s="20"/>
      <c r="M25" s="17">
        <f t="shared" si="2"/>
        <v>0</v>
      </c>
      <c r="N25" s="18"/>
    </row>
    <row r="26" spans="1:16" x14ac:dyDescent="0.3">
      <c r="A26" t="s">
        <v>30</v>
      </c>
      <c r="B26" s="13">
        <v>2300</v>
      </c>
      <c r="C26" s="29"/>
      <c r="D26" s="15">
        <v>3900</v>
      </c>
      <c r="F26" s="45">
        <v>1900</v>
      </c>
      <c r="G26" s="14"/>
      <c r="H26" s="14">
        <v>2830</v>
      </c>
      <c r="I26" s="14"/>
      <c r="J26" s="14">
        <v>3400</v>
      </c>
      <c r="K26" s="14"/>
      <c r="L26" s="20">
        <f>1300+1500+30</f>
        <v>2830</v>
      </c>
      <c r="M26" s="17">
        <f t="shared" si="2"/>
        <v>-400</v>
      </c>
      <c r="N26" s="18">
        <f>M26/B26</f>
        <v>-0.17391304347826086</v>
      </c>
      <c r="P26" t="s">
        <v>68</v>
      </c>
    </row>
    <row r="27" spans="1:16" x14ac:dyDescent="0.3">
      <c r="A27" t="s">
        <v>31</v>
      </c>
      <c r="B27" s="13">
        <v>236.15</v>
      </c>
      <c r="C27" s="29"/>
      <c r="D27" s="15">
        <v>511.64</v>
      </c>
      <c r="F27" s="45">
        <v>809.95</v>
      </c>
      <c r="G27" s="14"/>
      <c r="H27" s="14">
        <v>374.04</v>
      </c>
      <c r="I27" s="14"/>
      <c r="J27" s="14">
        <v>630</v>
      </c>
      <c r="K27" s="14"/>
      <c r="L27" s="20">
        <f>J27+(J27*0.05)</f>
        <v>661.5</v>
      </c>
      <c r="M27" s="17">
        <f t="shared" si="2"/>
        <v>573.80000000000007</v>
      </c>
      <c r="N27" s="18">
        <f>M27/B27</f>
        <v>2.4298115604488673</v>
      </c>
      <c r="P27" t="s">
        <v>65</v>
      </c>
    </row>
    <row r="28" spans="1:16" x14ac:dyDescent="0.3">
      <c r="A28" t="s">
        <v>32</v>
      </c>
      <c r="B28" s="13">
        <v>434.72</v>
      </c>
      <c r="C28" s="29"/>
      <c r="D28" s="15">
        <v>446.16</v>
      </c>
      <c r="F28" s="45">
        <v>474.76</v>
      </c>
      <c r="G28" s="14"/>
      <c r="H28" s="14">
        <f>251.68+302.02</f>
        <v>553.70000000000005</v>
      </c>
      <c r="I28" s="14"/>
      <c r="J28" s="14">
        <v>498</v>
      </c>
      <c r="K28" s="14"/>
      <c r="L28" s="20">
        <f>H28+(H28*0.05)</f>
        <v>581.38499999999999</v>
      </c>
      <c r="M28" s="17">
        <f t="shared" si="2"/>
        <v>40.039999999999964</v>
      </c>
      <c r="N28" s="18">
        <f>M28/B28</f>
        <v>9.2105263157894648E-2</v>
      </c>
      <c r="P28" t="s">
        <v>69</v>
      </c>
    </row>
    <row r="29" spans="1:16" x14ac:dyDescent="0.3">
      <c r="A29" t="s">
        <v>33</v>
      </c>
      <c r="B29" s="13">
        <v>0</v>
      </c>
      <c r="C29" s="29"/>
      <c r="D29" s="15">
        <v>0</v>
      </c>
      <c r="F29" s="45">
        <v>741.76</v>
      </c>
      <c r="G29" s="14"/>
      <c r="H29" s="14">
        <v>1377.54</v>
      </c>
      <c r="I29" s="14"/>
      <c r="J29" s="14">
        <v>0</v>
      </c>
      <c r="K29" s="14"/>
      <c r="L29" s="20">
        <v>800</v>
      </c>
      <c r="M29" s="17">
        <f t="shared" si="2"/>
        <v>741.76</v>
      </c>
      <c r="N29" s="18">
        <v>0</v>
      </c>
      <c r="P29" t="s">
        <v>71</v>
      </c>
    </row>
    <row r="30" spans="1:16" x14ac:dyDescent="0.3">
      <c r="A30" t="s">
        <v>34</v>
      </c>
      <c r="B30" s="13">
        <v>150</v>
      </c>
      <c r="C30" s="29"/>
      <c r="D30" s="15">
        <v>156</v>
      </c>
      <c r="F30" s="45">
        <v>160</v>
      </c>
      <c r="G30" s="14"/>
      <c r="H30" s="14">
        <v>166</v>
      </c>
      <c r="I30" s="14"/>
      <c r="J30" s="14">
        <v>168</v>
      </c>
      <c r="K30" s="14"/>
      <c r="L30" s="20">
        <f>H30+(H30*0.05)</f>
        <v>174.3</v>
      </c>
      <c r="M30" s="17">
        <f t="shared" si="2"/>
        <v>10</v>
      </c>
      <c r="N30" s="18">
        <f>M30/B30</f>
        <v>6.6666666666666666E-2</v>
      </c>
      <c r="P30" t="s">
        <v>69</v>
      </c>
    </row>
    <row r="31" spans="1:16" x14ac:dyDescent="0.3">
      <c r="A31" t="s">
        <v>54</v>
      </c>
      <c r="B31" s="13">
        <v>0</v>
      </c>
      <c r="C31" s="29"/>
      <c r="D31" s="15">
        <v>0</v>
      </c>
      <c r="F31" s="45"/>
      <c r="G31" s="14"/>
      <c r="H31" s="14">
        <v>1043.1300000000001</v>
      </c>
      <c r="I31" s="14"/>
      <c r="J31" s="14"/>
      <c r="K31" s="14"/>
      <c r="L31" s="20">
        <f>H31+(H31*0.05)</f>
        <v>1095.2865000000002</v>
      </c>
      <c r="M31" s="17"/>
      <c r="N31" s="18"/>
      <c r="P31" t="s">
        <v>70</v>
      </c>
    </row>
    <row r="32" spans="1:16" x14ac:dyDescent="0.3">
      <c r="A32" t="s">
        <v>35</v>
      </c>
      <c r="B32" s="13">
        <v>0</v>
      </c>
      <c r="C32" s="29"/>
      <c r="D32" s="15">
        <v>495.96</v>
      </c>
      <c r="F32" s="45">
        <v>202.42</v>
      </c>
      <c r="G32" s="14"/>
      <c r="H32" s="14">
        <v>89.34</v>
      </c>
      <c r="I32" s="14"/>
      <c r="J32" s="14">
        <v>800</v>
      </c>
      <c r="K32" s="14"/>
      <c r="L32" s="20">
        <v>300</v>
      </c>
      <c r="M32" s="17">
        <f t="shared" si="2"/>
        <v>202.42</v>
      </c>
      <c r="N32" s="18" t="e">
        <f>M32/B32</f>
        <v>#DIV/0!</v>
      </c>
    </row>
    <row r="33" spans="1:16" x14ac:dyDescent="0.3">
      <c r="A33" t="s">
        <v>36</v>
      </c>
      <c r="B33" s="13">
        <v>861.45999999999981</v>
      </c>
      <c r="C33" s="29"/>
      <c r="D33" s="15">
        <v>890.48</v>
      </c>
      <c r="F33" s="45">
        <v>1002.64</v>
      </c>
      <c r="G33" s="14"/>
      <c r="H33" s="14">
        <v>676.22</v>
      </c>
      <c r="I33" s="14"/>
      <c r="J33" s="14">
        <v>900</v>
      </c>
      <c r="K33" s="14"/>
      <c r="L33" s="20">
        <f>J33+160</f>
        <v>1060</v>
      </c>
      <c r="M33" s="17">
        <f t="shared" si="2"/>
        <v>141.18000000000018</v>
      </c>
      <c r="N33" s="18">
        <f>M33/B33</f>
        <v>0.16388456805887702</v>
      </c>
      <c r="P33" t="s">
        <v>37</v>
      </c>
    </row>
    <row r="34" spans="1:16" x14ac:dyDescent="0.3">
      <c r="A34" t="s">
        <v>17</v>
      </c>
      <c r="B34" s="13">
        <v>417.78</v>
      </c>
      <c r="C34" s="29"/>
      <c r="D34" s="15">
        <v>0</v>
      </c>
      <c r="F34" s="45">
        <v>0</v>
      </c>
      <c r="G34" s="14"/>
      <c r="H34" s="14">
        <v>500</v>
      </c>
      <c r="I34" s="14"/>
      <c r="J34" s="14">
        <v>0</v>
      </c>
      <c r="K34" s="14"/>
      <c r="L34" s="20">
        <v>500</v>
      </c>
      <c r="M34" s="17">
        <f t="shared" si="2"/>
        <v>-417.78</v>
      </c>
      <c r="N34" s="18">
        <v>1</v>
      </c>
    </row>
    <row r="35" spans="1:16" x14ac:dyDescent="0.3">
      <c r="A35" t="s">
        <v>38</v>
      </c>
      <c r="B35" s="13">
        <v>0</v>
      </c>
      <c r="C35" s="29"/>
      <c r="D35" s="15">
        <v>0</v>
      </c>
      <c r="F35" s="45">
        <v>0</v>
      </c>
      <c r="G35" s="14"/>
      <c r="H35" s="14">
        <v>200</v>
      </c>
      <c r="I35" s="14"/>
      <c r="J35" s="14">
        <v>200</v>
      </c>
      <c r="K35" s="14"/>
      <c r="L35" s="20">
        <v>0</v>
      </c>
      <c r="M35" s="17">
        <f t="shared" si="2"/>
        <v>0</v>
      </c>
      <c r="N35" s="18">
        <v>0</v>
      </c>
    </row>
    <row r="36" spans="1:16" x14ac:dyDescent="0.3">
      <c r="A36" t="s">
        <v>56</v>
      </c>
      <c r="B36" s="13">
        <v>0</v>
      </c>
      <c r="C36" s="29"/>
      <c r="D36" s="15">
        <v>0</v>
      </c>
      <c r="F36" s="45">
        <v>250</v>
      </c>
      <c r="G36" s="14"/>
      <c r="H36" s="14">
        <v>0</v>
      </c>
      <c r="I36" s="14"/>
      <c r="J36" s="14">
        <v>0</v>
      </c>
      <c r="K36" s="14"/>
      <c r="L36" s="20">
        <v>300</v>
      </c>
      <c r="M36" s="17">
        <f t="shared" si="2"/>
        <v>250</v>
      </c>
      <c r="N36" s="18"/>
    </row>
    <row r="37" spans="1:16" x14ac:dyDescent="0.3">
      <c r="A37" t="s">
        <v>39</v>
      </c>
      <c r="B37" s="21">
        <v>987.67000000000007</v>
      </c>
      <c r="C37" s="29"/>
      <c r="D37" s="15">
        <v>1192.6100000000001</v>
      </c>
      <c r="F37" s="46">
        <v>284.76</v>
      </c>
      <c r="G37" s="22"/>
      <c r="H37" s="22">
        <v>365.6</v>
      </c>
      <c r="I37" s="22"/>
      <c r="J37" s="22">
        <v>300</v>
      </c>
      <c r="L37" s="23">
        <v>300</v>
      </c>
      <c r="M37" s="17">
        <f t="shared" si="2"/>
        <v>-702.91000000000008</v>
      </c>
      <c r="N37" s="18">
        <v>0</v>
      </c>
    </row>
    <row r="38" spans="1:16" x14ac:dyDescent="0.3">
      <c r="A38" s="31"/>
      <c r="B38" s="25">
        <f>SUM(B18:B37)</f>
        <v>11881.63</v>
      </c>
      <c r="C38" s="26"/>
      <c r="D38" s="27">
        <v>14558.719999999998</v>
      </c>
      <c r="E38" s="28">
        <f t="shared" ref="E38:L38" si="3">SUM(E18:E37)</f>
        <v>0</v>
      </c>
      <c r="F38" s="48">
        <f t="shared" si="3"/>
        <v>13136.26</v>
      </c>
      <c r="G38" s="28"/>
      <c r="H38" s="28"/>
      <c r="I38" s="28"/>
      <c r="J38" s="32">
        <f t="shared" si="3"/>
        <v>15419</v>
      </c>
      <c r="K38" s="28"/>
      <c r="L38" s="32">
        <f t="shared" si="3"/>
        <v>15928.9915</v>
      </c>
      <c r="M38" s="17">
        <f t="shared" si="2"/>
        <v>1254.630000000001</v>
      </c>
      <c r="N38" s="18">
        <f>M38/B38</f>
        <v>0.10559409777951351</v>
      </c>
    </row>
    <row r="39" spans="1:16" x14ac:dyDescent="0.3">
      <c r="A39" s="31"/>
      <c r="B39" s="13"/>
      <c r="C39" s="29"/>
      <c r="D39" s="15"/>
      <c r="E39" s="8"/>
      <c r="F39" s="45"/>
      <c r="G39" s="14"/>
      <c r="H39" s="14"/>
      <c r="I39" s="14"/>
      <c r="J39" s="14"/>
      <c r="K39" s="14"/>
      <c r="L39" s="30"/>
    </row>
    <row r="40" spans="1:16" x14ac:dyDescent="0.3">
      <c r="A40" s="31" t="s">
        <v>40</v>
      </c>
      <c r="B40" s="25">
        <v>8262.42</v>
      </c>
      <c r="C40" s="26"/>
      <c r="D40" s="27">
        <v>10102.4</v>
      </c>
      <c r="E40" s="8"/>
      <c r="F40" s="47">
        <f>D44</f>
        <v>9187.3300000000054</v>
      </c>
      <c r="G40" s="28"/>
      <c r="H40" s="28"/>
      <c r="I40" s="28"/>
      <c r="J40" s="28">
        <f>F40</f>
        <v>9187.3300000000054</v>
      </c>
      <c r="K40" s="28"/>
      <c r="L40" s="33">
        <f>J44</f>
        <v>8446.7600000000057</v>
      </c>
    </row>
    <row r="41" spans="1:16" x14ac:dyDescent="0.3">
      <c r="A41" s="31" t="s">
        <v>41</v>
      </c>
      <c r="B41" s="21">
        <f>B15</f>
        <v>13721.61</v>
      </c>
      <c r="C41" s="29"/>
      <c r="D41" s="34">
        <v>13643.650000000001</v>
      </c>
      <c r="F41" s="46">
        <f>F15</f>
        <v>13638.76</v>
      </c>
      <c r="G41" s="14"/>
      <c r="H41" s="14"/>
      <c r="I41" s="14"/>
      <c r="J41" s="35">
        <f>J15</f>
        <v>14678.43</v>
      </c>
      <c r="K41" s="14"/>
      <c r="L41" s="36">
        <f>L15</f>
        <v>17076.07</v>
      </c>
    </row>
    <row r="42" spans="1:16" x14ac:dyDescent="0.3">
      <c r="A42" s="31"/>
      <c r="B42" s="13">
        <f>SUM(B40:B41)</f>
        <v>21984.03</v>
      </c>
      <c r="C42" s="29"/>
      <c r="D42" s="15">
        <v>23746.050000000003</v>
      </c>
      <c r="F42" s="45">
        <f>SUM(F40:F41)</f>
        <v>22826.090000000004</v>
      </c>
      <c r="G42" s="14"/>
      <c r="H42" s="14"/>
      <c r="I42" s="14"/>
      <c r="J42" s="29">
        <f>SUM(J40:J41)</f>
        <v>23865.760000000006</v>
      </c>
      <c r="K42" s="14"/>
      <c r="L42" s="33">
        <f>SUM(L40:L41)</f>
        <v>25522.830000000005</v>
      </c>
    </row>
    <row r="43" spans="1:16" x14ac:dyDescent="0.3">
      <c r="A43" s="31" t="s">
        <v>42</v>
      </c>
      <c r="B43" s="21">
        <f>B38</f>
        <v>11881.63</v>
      </c>
      <c r="C43" s="29"/>
      <c r="D43" s="34">
        <v>14558.719999999998</v>
      </c>
      <c r="F43" s="46">
        <f>F38</f>
        <v>13136.26</v>
      </c>
      <c r="G43" s="14"/>
      <c r="H43" s="14"/>
      <c r="I43" s="14"/>
      <c r="J43" s="35">
        <f>J38</f>
        <v>15419</v>
      </c>
      <c r="K43" s="14"/>
      <c r="L43" s="36">
        <f>L38</f>
        <v>15928.9915</v>
      </c>
    </row>
    <row r="44" spans="1:16" x14ac:dyDescent="0.3">
      <c r="A44" s="37" t="s">
        <v>43</v>
      </c>
      <c r="B44" s="38">
        <f>B42-B43</f>
        <v>10102.4</v>
      </c>
      <c r="C44" s="39"/>
      <c r="D44" s="40">
        <v>9187.3300000000054</v>
      </c>
      <c r="E44" s="8"/>
      <c r="F44" s="50">
        <f>F42-F43</f>
        <v>9689.8300000000036</v>
      </c>
      <c r="G44" s="28"/>
      <c r="H44" s="28"/>
      <c r="I44" s="28"/>
      <c r="J44" s="39">
        <f>J42-J43</f>
        <v>8446.7600000000057</v>
      </c>
      <c r="K44" s="41"/>
      <c r="L44" s="42">
        <f>L42-L43</f>
        <v>9593.8385000000053</v>
      </c>
      <c r="P44" t="s">
        <v>44</v>
      </c>
    </row>
    <row r="45" spans="1:16" x14ac:dyDescent="0.3">
      <c r="B45" s="13"/>
      <c r="C45" s="29"/>
      <c r="D45" s="15"/>
      <c r="F45" s="45"/>
      <c r="G45" s="14"/>
      <c r="H45" s="14"/>
      <c r="I45" s="14"/>
      <c r="J45" s="14"/>
      <c r="K45" s="14"/>
      <c r="L45" s="14"/>
    </row>
    <row r="46" spans="1:16" x14ac:dyDescent="0.3">
      <c r="A46" s="8" t="s">
        <v>45</v>
      </c>
      <c r="B46" s="13"/>
      <c r="C46" s="29"/>
      <c r="D46" s="15"/>
      <c r="E46" s="8"/>
      <c r="F46" s="45"/>
      <c r="G46" s="14"/>
      <c r="H46" s="14"/>
      <c r="I46" s="14"/>
      <c r="J46" s="14"/>
      <c r="K46" s="14"/>
      <c r="L46" s="14"/>
    </row>
    <row r="47" spans="1:16" x14ac:dyDescent="0.3">
      <c r="A47" t="s">
        <v>46</v>
      </c>
      <c r="B47" s="13">
        <v>1793.12</v>
      </c>
      <c r="C47" s="14"/>
      <c r="D47" s="15">
        <v>1761.93</v>
      </c>
      <c r="F47" s="45">
        <v>2174.2399999999998</v>
      </c>
      <c r="G47" s="14"/>
      <c r="H47" s="14"/>
      <c r="I47" s="14"/>
      <c r="J47" s="14">
        <v>13534.68</v>
      </c>
      <c r="K47" s="14"/>
      <c r="L47" s="14"/>
    </row>
    <row r="48" spans="1:16" x14ac:dyDescent="0.3">
      <c r="A48" t="s">
        <v>47</v>
      </c>
      <c r="B48" s="21">
        <v>8309.2800000000007</v>
      </c>
      <c r="C48" s="14"/>
      <c r="D48" s="34">
        <v>7425.4</v>
      </c>
      <c r="F48" s="46">
        <v>7515.59</v>
      </c>
      <c r="G48" s="14"/>
      <c r="H48" s="14"/>
      <c r="I48" s="14"/>
      <c r="J48" s="14">
        <v>7556.74</v>
      </c>
      <c r="K48" s="14"/>
      <c r="L48" s="14"/>
    </row>
    <row r="49" spans="1:14" x14ac:dyDescent="0.3">
      <c r="A49" t="s">
        <v>57</v>
      </c>
      <c r="B49" s="13"/>
      <c r="C49" s="14"/>
      <c r="D49" s="15"/>
      <c r="F49" s="45">
        <v>4199.1099999999997</v>
      </c>
      <c r="G49" s="14"/>
      <c r="H49" s="14"/>
      <c r="I49" s="14"/>
      <c r="J49" s="14">
        <v>4228.04</v>
      </c>
      <c r="K49" s="14"/>
      <c r="L49" s="14"/>
    </row>
    <row r="50" spans="1:14" x14ac:dyDescent="0.3">
      <c r="A50" s="8" t="s">
        <v>48</v>
      </c>
      <c r="B50" s="25">
        <f>SUM(B47:B48)</f>
        <v>10102.400000000001</v>
      </c>
      <c r="C50" s="26"/>
      <c r="D50" s="27">
        <v>9187.33</v>
      </c>
      <c r="F50" s="47">
        <f>SUM(F47:F49)</f>
        <v>13888.939999999999</v>
      </c>
      <c r="G50" s="14"/>
      <c r="H50" s="14"/>
      <c r="I50" s="14"/>
      <c r="J50" s="28">
        <f>SUM(J47:J49)</f>
        <v>25319.46</v>
      </c>
      <c r="K50" s="14"/>
      <c r="L50" s="14"/>
      <c r="N50" s="31"/>
    </row>
    <row r="51" spans="1:14" x14ac:dyDescent="0.3">
      <c r="A51" t="s">
        <v>49</v>
      </c>
      <c r="B51" s="26"/>
      <c r="C51" s="26"/>
      <c r="D51" s="26"/>
      <c r="F51" s="46">
        <v>0</v>
      </c>
      <c r="G51" s="14"/>
      <c r="H51" s="14"/>
      <c r="I51" s="14"/>
      <c r="J51" s="14"/>
      <c r="K51" s="14"/>
      <c r="L51" s="14"/>
      <c r="N51" s="31"/>
    </row>
    <row r="52" spans="1:14" x14ac:dyDescent="0.3">
      <c r="A52" s="8"/>
      <c r="B52" s="26"/>
      <c r="C52" s="26"/>
      <c r="D52" s="26"/>
      <c r="F52" s="45">
        <f>SUM(F50:F51)</f>
        <v>13888.939999999999</v>
      </c>
      <c r="G52" s="14"/>
      <c r="H52" s="14"/>
      <c r="I52" s="14"/>
      <c r="J52" s="14"/>
      <c r="K52" s="14"/>
      <c r="L52" s="14"/>
      <c r="N52" s="31"/>
    </row>
    <row r="53" spans="1:14" x14ac:dyDescent="0.3">
      <c r="A53" t="s">
        <v>50</v>
      </c>
      <c r="F53" s="46"/>
    </row>
    <row r="54" spans="1:14" x14ac:dyDescent="0.3">
      <c r="A54" s="8" t="s">
        <v>51</v>
      </c>
      <c r="F54" s="47">
        <f>F52-F53</f>
        <v>13888.939999999999</v>
      </c>
    </row>
    <row r="55" spans="1:14" x14ac:dyDescent="0.3">
      <c r="F55" s="44"/>
    </row>
    <row r="56" spans="1:14" x14ac:dyDescent="0.3">
      <c r="K56">
        <f>G56-J56</f>
        <v>0</v>
      </c>
    </row>
  </sheetData>
  <pageMargins left="0.25" right="0.25" top="0.75" bottom="0.75" header="0.3" footer="0.3"/>
  <pageSetup paperSize="9" scale="68" orientation="landscape" r:id="rId1"/>
  <headerFooter>
    <oddHeader>&amp;C&amp;"-,Bold"&amp;14Barford St John and St Michael Parish Council
Budget 2026-27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26-27</vt:lpstr>
      <vt:lpstr>'Budget 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Best</dc:creator>
  <cp:lastModifiedBy>Hannah Snell</cp:lastModifiedBy>
  <cp:lastPrinted>2025-11-05T23:15:05Z</cp:lastPrinted>
  <dcterms:created xsi:type="dcterms:W3CDTF">2025-11-05T23:13:40Z</dcterms:created>
  <dcterms:modified xsi:type="dcterms:W3CDTF">2026-10-29T09:04:43Z</dcterms:modified>
</cp:coreProperties>
</file>