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cf4cace87047f24/Documents/Parish Council - Barford/Finance/"/>
    </mc:Choice>
  </mc:AlternateContent>
  <xr:revisionPtr revIDLastSave="688" documentId="8_{BAE645A7-2CEE-49B0-BDE0-D2DE24F70DEF}" xr6:coauthVersionLast="47" xr6:coauthVersionMax="47" xr10:uidLastSave="{F19D486B-070B-4321-9085-189E01CD43F4}"/>
  <bookViews>
    <workbookView xWindow="-110" yWindow="-110" windowWidth="19420" windowHeight="10300" activeTab="1" xr2:uid="{00000000-000D-0000-FFFF-FFFF00000000}"/>
  </bookViews>
  <sheets>
    <sheet name="Income" sheetId="2" r:id="rId1"/>
    <sheet name="Expenditure" sheetId="1" r:id="rId2"/>
    <sheet name="Accounts 2023-24" sheetId="3" r:id="rId3"/>
    <sheet name="Budget 2043-25" sheetId="6" r:id="rId4"/>
    <sheet name="Bank Reconciliation" sheetId="4" r:id="rId5"/>
    <sheet name="Budget 2023-24" sheetId="5" r:id="rId6"/>
  </sheets>
  <definedNames>
    <definedName name="_xlnm.Print_Area" localSheetId="2">'Accounts 2023-24'!$A$1:$L$52</definedName>
    <definedName name="_xlnm.Print_Area" localSheetId="5">'Budget 2023-24'!$A$1:$L$47</definedName>
    <definedName name="_xlnm.Print_Area" localSheetId="3">'Budget 2043-25'!$A$1:$L$52</definedName>
    <definedName name="_xlnm.Print_Area" localSheetId="1">Expenditure!$A$1:$AA$75</definedName>
    <definedName name="_xlnm.Print_Area" localSheetId="0">Income!$A$1:$N$27</definedName>
    <definedName name="_xlnm.Print_Titles" localSheetId="1">Expenditure!$1:$1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51" i="1" l="1"/>
  <c r="K45" i="1"/>
  <c r="K44" i="1"/>
  <c r="K43" i="1"/>
  <c r="K42" i="1"/>
  <c r="L27" i="1"/>
  <c r="J21" i="2"/>
  <c r="N20" i="2"/>
  <c r="J19" i="2"/>
  <c r="G54" i="6"/>
  <c r="D48" i="6"/>
  <c r="D50" i="6" s="1"/>
  <c r="D52" i="6" s="1"/>
  <c r="B48" i="6"/>
  <c r="G44" i="6"/>
  <c r="G42" i="6"/>
  <c r="B42" i="6"/>
  <c r="G40" i="6"/>
  <c r="G41" i="6" s="1"/>
  <c r="G43" i="6" s="1"/>
  <c r="G37" i="6"/>
  <c r="C34" i="6"/>
  <c r="B34" i="6"/>
  <c r="D33" i="6"/>
  <c r="I33" i="6" s="1"/>
  <c r="D32" i="6"/>
  <c r="I32" i="6" s="1"/>
  <c r="G31" i="6"/>
  <c r="D31" i="6"/>
  <c r="I31" i="6" s="1"/>
  <c r="I30" i="6"/>
  <c r="J30" i="6" s="1"/>
  <c r="D30" i="6"/>
  <c r="F30" i="6" s="1"/>
  <c r="G30" i="6" s="1"/>
  <c r="D29" i="6"/>
  <c r="I29" i="6" s="1"/>
  <c r="J29" i="6" s="1"/>
  <c r="H28" i="6"/>
  <c r="D28" i="6"/>
  <c r="I28" i="6" s="1"/>
  <c r="J28" i="6" s="1"/>
  <c r="I27" i="6"/>
  <c r="G27" i="6"/>
  <c r="D27" i="6"/>
  <c r="D26" i="6"/>
  <c r="I26" i="6" s="1"/>
  <c r="J26" i="6" s="1"/>
  <c r="H25" i="6"/>
  <c r="D25" i="6"/>
  <c r="I25" i="6" s="1"/>
  <c r="J25" i="6" s="1"/>
  <c r="I24" i="6"/>
  <c r="J24" i="6" s="1"/>
  <c r="F24" i="6"/>
  <c r="D24" i="6"/>
  <c r="D23" i="6"/>
  <c r="I23" i="6" s="1"/>
  <c r="F22" i="6"/>
  <c r="H22" i="6" s="1"/>
  <c r="D22" i="6"/>
  <c r="I22" i="6" s="1"/>
  <c r="J22" i="6" s="1"/>
  <c r="D21" i="6"/>
  <c r="I21" i="6" s="1"/>
  <c r="J20" i="6"/>
  <c r="I20" i="6"/>
  <c r="H20" i="6"/>
  <c r="D20" i="6"/>
  <c r="D19" i="6"/>
  <c r="I19" i="6" s="1"/>
  <c r="J19" i="6" s="1"/>
  <c r="H18" i="6"/>
  <c r="G18" i="6"/>
  <c r="C14" i="6"/>
  <c r="B14" i="6"/>
  <c r="B40" i="6" s="1"/>
  <c r="B41" i="6" s="1"/>
  <c r="B43" i="6" s="1"/>
  <c r="F13" i="6"/>
  <c r="G13" i="6" s="1"/>
  <c r="F7" i="6"/>
  <c r="S68" i="1"/>
  <c r="K67" i="1"/>
  <c r="N66" i="1"/>
  <c r="N64" i="1"/>
  <c r="K63" i="1"/>
  <c r="L62" i="1"/>
  <c r="T61" i="1"/>
  <c r="J66" i="1"/>
  <c r="AA65" i="1"/>
  <c r="S60" i="1"/>
  <c r="K59" i="1"/>
  <c r="K58" i="1"/>
  <c r="L57" i="1"/>
  <c r="T56" i="1"/>
  <c r="AA55" i="1"/>
  <c r="R54" i="1"/>
  <c r="K53" i="1"/>
  <c r="T52" i="1"/>
  <c r="L50" i="1"/>
  <c r="N49" i="1"/>
  <c r="R48" i="1"/>
  <c r="U47" i="1"/>
  <c r="R46" i="1"/>
  <c r="J56" i="1"/>
  <c r="J54" i="1"/>
  <c r="J52" i="1"/>
  <c r="J48" i="1"/>
  <c r="J47" i="1"/>
  <c r="J46" i="1"/>
  <c r="L41" i="1"/>
  <c r="L40" i="1"/>
  <c r="T39" i="1"/>
  <c r="J39" i="1"/>
  <c r="T33" i="1"/>
  <c r="J33" i="1"/>
  <c r="J29" i="1"/>
  <c r="T29" i="1"/>
  <c r="J65" i="1"/>
  <c r="R38" i="1"/>
  <c r="J38" i="1"/>
  <c r="K35" i="1"/>
  <c r="L34" i="1"/>
  <c r="R32" i="1"/>
  <c r="J32" i="1"/>
  <c r="O36" i="1"/>
  <c r="K37" i="1"/>
  <c r="Y22" i="1"/>
  <c r="Y23" i="1"/>
  <c r="J23" i="1"/>
  <c r="G24" i="1"/>
  <c r="J30" i="1"/>
  <c r="W30" i="1"/>
  <c r="K31" i="1"/>
  <c r="K28" i="1"/>
  <c r="E18" i="2"/>
  <c r="T20" i="1"/>
  <c r="J20" i="1"/>
  <c r="J17" i="2"/>
  <c r="Y9" i="1"/>
  <c r="AA18" i="1"/>
  <c r="S11" i="1"/>
  <c r="R26" i="1"/>
  <c r="J18" i="1"/>
  <c r="M17" i="1"/>
  <c r="R16" i="1"/>
  <c r="K21" i="1"/>
  <c r="K25" i="1"/>
  <c r="L19" i="1"/>
  <c r="J26" i="1"/>
  <c r="J16" i="1"/>
  <c r="K15" i="1"/>
  <c r="K14" i="1"/>
  <c r="J13" i="1"/>
  <c r="T13" i="1"/>
  <c r="L12" i="1"/>
  <c r="R10" i="1"/>
  <c r="J10" i="1"/>
  <c r="U8" i="1"/>
  <c r="J8" i="1"/>
  <c r="K5" i="1"/>
  <c r="K6" i="1"/>
  <c r="K7" i="1"/>
  <c r="K4" i="1"/>
  <c r="L3" i="1"/>
  <c r="L2" i="1"/>
  <c r="D20" i="4"/>
  <c r="D12" i="4"/>
  <c r="J15" i="2"/>
  <c r="K7" i="2"/>
  <c r="K8" i="2"/>
  <c r="K9" i="2"/>
  <c r="K10" i="2"/>
  <c r="K11" i="2"/>
  <c r="K12" i="2"/>
  <c r="K13" i="2"/>
  <c r="K14" i="2"/>
  <c r="K16" i="2"/>
  <c r="K6" i="2"/>
  <c r="K5" i="2"/>
  <c r="F4" i="2"/>
  <c r="E3" i="2"/>
  <c r="L2" i="2"/>
  <c r="I51" i="5"/>
  <c r="B47" i="5"/>
  <c r="I43" i="5"/>
  <c r="I41" i="5"/>
  <c r="I40" i="5"/>
  <c r="I42" i="5" s="1"/>
  <c r="I39" i="5"/>
  <c r="I36" i="5"/>
  <c r="F33" i="5"/>
  <c r="E33" i="5"/>
  <c r="D33" i="5"/>
  <c r="C33" i="5"/>
  <c r="B33" i="5"/>
  <c r="B41" i="5" s="1"/>
  <c r="K32" i="5"/>
  <c r="K31" i="5"/>
  <c r="H31" i="5"/>
  <c r="K30" i="5"/>
  <c r="I30" i="5"/>
  <c r="H30" i="5"/>
  <c r="K29" i="5"/>
  <c r="L29" i="5" s="1"/>
  <c r="H29" i="5"/>
  <c r="I29" i="5" s="1"/>
  <c r="L28" i="5"/>
  <c r="K28" i="5"/>
  <c r="H28" i="5"/>
  <c r="K27" i="5"/>
  <c r="L27" i="5" s="1"/>
  <c r="J27" i="5"/>
  <c r="H27" i="5"/>
  <c r="K26" i="5"/>
  <c r="I26" i="5"/>
  <c r="K25" i="5"/>
  <c r="L25" i="5" s="1"/>
  <c r="H25" i="5"/>
  <c r="J25" i="5" s="1"/>
  <c r="L24" i="5"/>
  <c r="K24" i="5"/>
  <c r="J24" i="5"/>
  <c r="H24" i="5"/>
  <c r="H33" i="5" s="1"/>
  <c r="H41" i="5" s="1"/>
  <c r="K23" i="5"/>
  <c r="L23" i="5" s="1"/>
  <c r="H23" i="5"/>
  <c r="K22" i="5"/>
  <c r="H22" i="5"/>
  <c r="K21" i="5"/>
  <c r="L21" i="5" s="1"/>
  <c r="J21" i="5"/>
  <c r="H21" i="5"/>
  <c r="K20" i="5"/>
  <c r="H20" i="5"/>
  <c r="K19" i="5"/>
  <c r="L19" i="5" s="1"/>
  <c r="H19" i="5"/>
  <c r="J19" i="5" s="1"/>
  <c r="L18" i="5"/>
  <c r="K18" i="5"/>
  <c r="J18" i="5"/>
  <c r="H18" i="5"/>
  <c r="J17" i="5"/>
  <c r="I17" i="5"/>
  <c r="H17" i="5"/>
  <c r="K16" i="5"/>
  <c r="L16" i="5" s="1"/>
  <c r="J16" i="5"/>
  <c r="J33" i="5" s="1"/>
  <c r="J41" i="5" s="1"/>
  <c r="I16" i="5"/>
  <c r="H16" i="5"/>
  <c r="J13" i="5"/>
  <c r="J39" i="5" s="1"/>
  <c r="F13" i="5"/>
  <c r="K13" i="5" s="1"/>
  <c r="L13" i="5" s="1"/>
  <c r="D13" i="5"/>
  <c r="C13" i="5"/>
  <c r="B13" i="5"/>
  <c r="B39" i="5" s="1"/>
  <c r="B40" i="5" s="1"/>
  <c r="B42" i="5" s="1"/>
  <c r="H38" i="5" s="1"/>
  <c r="K12" i="5"/>
  <c r="I12" i="5"/>
  <c r="H12" i="5"/>
  <c r="K11" i="5"/>
  <c r="H11" i="5"/>
  <c r="H10" i="5"/>
  <c r="H13" i="5" s="1"/>
  <c r="H39" i="5" s="1"/>
  <c r="K10" i="5"/>
  <c r="K9" i="5"/>
  <c r="L9" i="5" s="1"/>
  <c r="H9" i="5"/>
  <c r="K8" i="5"/>
  <c r="L8" i="5" s="1"/>
  <c r="H8" i="5"/>
  <c r="L7" i="5"/>
  <c r="K7" i="5"/>
  <c r="H7" i="5"/>
  <c r="K6" i="5"/>
  <c r="H6" i="5"/>
  <c r="K5" i="5"/>
  <c r="L5" i="5" s="1"/>
  <c r="H5" i="5"/>
  <c r="L4" i="5"/>
  <c r="K4" i="5"/>
  <c r="H4" i="5"/>
  <c r="F39" i="6" l="1"/>
  <c r="D39" i="6"/>
  <c r="F19" i="6"/>
  <c r="H19" i="6" s="1"/>
  <c r="F26" i="6"/>
  <c r="H26" i="6" s="1"/>
  <c r="F33" i="6"/>
  <c r="D48" i="3"/>
  <c r="D50" i="3" s="1"/>
  <c r="D52" i="3" s="1"/>
  <c r="H40" i="5"/>
  <c r="H42" i="5" s="1"/>
  <c r="J38" i="5" s="1"/>
  <c r="J40" i="5" s="1"/>
  <c r="J42" i="5" s="1"/>
  <c r="K33" i="5"/>
  <c r="L33" i="5" s="1"/>
  <c r="G54" i="3"/>
  <c r="C34" i="3" l="1"/>
  <c r="C14" i="3"/>
  <c r="B34" i="3"/>
  <c r="B42" i="3" s="1"/>
  <c r="B14" i="3"/>
  <c r="B40" i="3" s="1"/>
  <c r="I70" i="1" l="1"/>
  <c r="V70" i="1"/>
  <c r="Z70" i="1"/>
  <c r="AA70" i="1"/>
  <c r="H70" i="1"/>
  <c r="P70" i="1" l="1"/>
  <c r="D23" i="3" l="1"/>
  <c r="Q70" i="1"/>
  <c r="X70" i="1"/>
  <c r="W70" i="1"/>
  <c r="M70" i="1"/>
  <c r="T70" i="1"/>
  <c r="N70" i="1"/>
  <c r="I23" i="3" l="1"/>
  <c r="U70" i="1"/>
  <c r="O70" i="1"/>
  <c r="S70" i="1"/>
  <c r="K70" i="1"/>
  <c r="D17" i="6" s="1"/>
  <c r="R70" i="1"/>
  <c r="L70" i="1"/>
  <c r="D18" i="6" s="1"/>
  <c r="Y70" i="1"/>
  <c r="D34" i="6" l="1"/>
  <c r="I34" i="6" s="1"/>
  <c r="J34" i="6" s="1"/>
  <c r="F17" i="6"/>
  <c r="I17" i="6"/>
  <c r="J17" i="6" s="1"/>
  <c r="D42" i="6"/>
  <c r="D18" i="3"/>
  <c r="H17" i="6" l="1"/>
  <c r="H34" i="6" s="1"/>
  <c r="H42" i="6" s="1"/>
  <c r="G17" i="6"/>
  <c r="F34" i="6"/>
  <c r="F42" i="6" s="1"/>
  <c r="J70" i="1"/>
  <c r="D28" i="3" l="1"/>
  <c r="I28" i="3" l="1"/>
  <c r="J28" i="3" s="1"/>
  <c r="B48" i="3"/>
  <c r="B41" i="3" l="1"/>
  <c r="L23" i="2"/>
  <c r="D11" i="6" s="1"/>
  <c r="I11" i="6" s="1"/>
  <c r="K23" i="2"/>
  <c r="D10" i="6" s="1"/>
  <c r="E23" i="2"/>
  <c r="D5" i="6" s="1"/>
  <c r="G23" i="2"/>
  <c r="F23" i="2"/>
  <c r="D6" i="6" s="1"/>
  <c r="H23" i="2"/>
  <c r="D7" i="6" s="1"/>
  <c r="I23" i="2"/>
  <c r="D8" i="6" s="1"/>
  <c r="I8" i="6" s="1"/>
  <c r="J8" i="6" s="1"/>
  <c r="J23" i="2"/>
  <c r="D9" i="6" s="1"/>
  <c r="M23" i="2"/>
  <c r="D12" i="6" s="1"/>
  <c r="I12" i="6" s="1"/>
  <c r="N23" i="2"/>
  <c r="D13" i="6" s="1"/>
  <c r="I13" i="6" s="1"/>
  <c r="D26" i="4"/>
  <c r="D4" i="4"/>
  <c r="D23" i="2"/>
  <c r="I10" i="6" l="1"/>
  <c r="J10" i="6" s="1"/>
  <c r="H10" i="6"/>
  <c r="H14" i="6" s="1"/>
  <c r="H40" i="6" s="1"/>
  <c r="F10" i="6"/>
  <c r="I9" i="6"/>
  <c r="J9" i="6" s="1"/>
  <c r="F9" i="6"/>
  <c r="D14" i="6"/>
  <c r="I7" i="6"/>
  <c r="F6" i="6"/>
  <c r="I6" i="6"/>
  <c r="J6" i="6" s="1"/>
  <c r="I5" i="6"/>
  <c r="J5" i="6" s="1"/>
  <c r="F5" i="6"/>
  <c r="D13" i="4"/>
  <c r="D21" i="4" s="1"/>
  <c r="D27" i="4" s="1"/>
  <c r="B43" i="3"/>
  <c r="D12" i="3"/>
  <c r="D13" i="3"/>
  <c r="D9" i="3"/>
  <c r="D11" i="3"/>
  <c r="D10" i="3"/>
  <c r="D7" i="3"/>
  <c r="D6" i="3"/>
  <c r="D8" i="3"/>
  <c r="D24" i="2"/>
  <c r="D25" i="2" s="1"/>
  <c r="D32" i="3"/>
  <c r="D33" i="3"/>
  <c r="D19" i="3"/>
  <c r="D22" i="3"/>
  <c r="D21" i="3"/>
  <c r="D27" i="3"/>
  <c r="D26" i="3"/>
  <c r="D31" i="3"/>
  <c r="D24" i="3"/>
  <c r="P23" i="2"/>
  <c r="D5" i="3"/>
  <c r="F14" i="6" l="1"/>
  <c r="F40" i="6" s="1"/>
  <c r="F41" i="6" s="1"/>
  <c r="F43" i="6" s="1"/>
  <c r="H39" i="6" s="1"/>
  <c r="H41" i="6" s="1"/>
  <c r="H43" i="6" s="1"/>
  <c r="D40" i="6"/>
  <c r="D41" i="6" s="1"/>
  <c r="D43" i="6" s="1"/>
  <c r="I14" i="6"/>
  <c r="J14" i="6" s="1"/>
  <c r="D39" i="3"/>
  <c r="I12" i="3"/>
  <c r="I33" i="3"/>
  <c r="I32" i="3"/>
  <c r="I22" i="3"/>
  <c r="J22" i="3" s="1"/>
  <c r="I26" i="3"/>
  <c r="J26" i="3" s="1"/>
  <c r="I21" i="3"/>
  <c r="I19" i="3"/>
  <c r="J19" i="3" s="1"/>
  <c r="I24" i="3"/>
  <c r="J24" i="3" s="1"/>
  <c r="I8" i="3"/>
  <c r="J8" i="3" s="1"/>
  <c r="D14" i="3"/>
  <c r="D40" i="3" s="1"/>
  <c r="D41" i="3" s="1"/>
  <c r="I27" i="3"/>
  <c r="I10" i="3"/>
  <c r="J10" i="3" s="1"/>
  <c r="I6" i="3"/>
  <c r="J6" i="3" s="1"/>
  <c r="I9" i="3"/>
  <c r="J9" i="3" s="1"/>
  <c r="I7" i="3"/>
  <c r="I13" i="3"/>
  <c r="I11" i="3"/>
  <c r="I31" i="3"/>
  <c r="D20" i="3"/>
  <c r="D25" i="3"/>
  <c r="D29" i="3"/>
  <c r="D17" i="3"/>
  <c r="H71" i="1"/>
  <c r="H72" i="1" s="1"/>
  <c r="I5" i="3"/>
  <c r="J5" i="3" s="1"/>
  <c r="AB70" i="1"/>
  <c r="D30" i="3"/>
  <c r="D34" i="3" l="1"/>
  <c r="D42" i="3" s="1"/>
  <c r="D43" i="3" s="1"/>
  <c r="I29" i="3"/>
  <c r="J29" i="3" s="1"/>
  <c r="I25" i="3"/>
  <c r="J25" i="3" s="1"/>
  <c r="I20" i="3"/>
  <c r="J20" i="3" s="1"/>
  <c r="I30" i="3"/>
  <c r="J30" i="3" s="1"/>
  <c r="I14" i="3"/>
  <c r="J14" i="3" s="1"/>
  <c r="I17" i="3"/>
  <c r="J17" i="3" s="1"/>
  <c r="I34" i="3" l="1"/>
  <c r="J34" i="3" s="1"/>
</calcChain>
</file>

<file path=xl/sharedStrings.xml><?xml version="1.0" encoding="utf-8"?>
<sst xmlns="http://schemas.openxmlformats.org/spreadsheetml/2006/main" count="365" uniqueCount="177">
  <si>
    <t>HMRC</t>
  </si>
  <si>
    <t>Payroll</t>
  </si>
  <si>
    <t>Other</t>
  </si>
  <si>
    <t>Insurance</t>
  </si>
  <si>
    <t>Subscriptions</t>
  </si>
  <si>
    <t>Grass Cutting</t>
  </si>
  <si>
    <t>Grants</t>
  </si>
  <si>
    <t>Play Area</t>
  </si>
  <si>
    <t>VAT</t>
  </si>
  <si>
    <t>Village Hall</t>
  </si>
  <si>
    <t>Elections</t>
  </si>
  <si>
    <t>Street Furniture</t>
  </si>
  <si>
    <t>£</t>
  </si>
  <si>
    <t>Precept</t>
  </si>
  <si>
    <t>Grants - Grass Cutting</t>
  </si>
  <si>
    <t>Grants - Miscellaneous</t>
  </si>
  <si>
    <t>Wayleaves</t>
  </si>
  <si>
    <t>Bank Interest</t>
  </si>
  <si>
    <t>Allotment Fees</t>
  </si>
  <si>
    <t>VAT Refund</t>
  </si>
  <si>
    <t>Payee</t>
  </si>
  <si>
    <t>Dog Bin Emptying</t>
  </si>
  <si>
    <t>Allotment Expenses</t>
  </si>
  <si>
    <t>From</t>
  </si>
  <si>
    <t>Barford News</t>
  </si>
  <si>
    <t>D Best</t>
  </si>
  <si>
    <t>Date Credited to Bank Account</t>
  </si>
  <si>
    <t>Receipts</t>
  </si>
  <si>
    <t>Total</t>
  </si>
  <si>
    <t>Payments</t>
  </si>
  <si>
    <t>+/- PY</t>
  </si>
  <si>
    <t>Clerk's Salary incl. NI</t>
  </si>
  <si>
    <t>Dog Waste Bins</t>
  </si>
  <si>
    <t>Other Payments</t>
  </si>
  <si>
    <t>Cash in Bank</t>
  </si>
  <si>
    <t>Community Account</t>
  </si>
  <si>
    <t>Business Saver Account</t>
  </si>
  <si>
    <t>Ex
VAT</t>
  </si>
  <si>
    <t>Community Account  ( 80706973)</t>
  </si>
  <si>
    <t>Business Saver Account (80401765)</t>
  </si>
  <si>
    <t>Less: Unpresented cheques</t>
  </si>
  <si>
    <t>Detail</t>
  </si>
  <si>
    <t>Add: Short term investments</t>
  </si>
  <si>
    <t>What is the figure in Box 8 in section 2 of the annual return ?</t>
  </si>
  <si>
    <t>Does the total equal Box 8 in section 2 of the annual return ?</t>
  </si>
  <si>
    <t>Wayleaves - West Close</t>
  </si>
  <si>
    <t>-100%</t>
  </si>
  <si>
    <t>Zurich</t>
  </si>
  <si>
    <t>Invoice Date</t>
  </si>
  <si>
    <t>Less:Precept</t>
  </si>
  <si>
    <t>Less:Staff Costs</t>
  </si>
  <si>
    <t>Expenses
(administration)</t>
  </si>
  <si>
    <t>+/- %</t>
  </si>
  <si>
    <t>Play Area Inspection</t>
  </si>
  <si>
    <t>Donations</t>
  </si>
  <si>
    <t>Barclays</t>
  </si>
  <si>
    <t>Date Banked</t>
  </si>
  <si>
    <t>Pay - May</t>
  </si>
  <si>
    <t>Pay - Jun</t>
  </si>
  <si>
    <t>Allotment Rents</t>
  </si>
  <si>
    <t>S137 Grants</t>
  </si>
  <si>
    <t>VAT Reclaim</t>
  </si>
  <si>
    <t>Repairs/ Pruning</t>
  </si>
  <si>
    <t>Repirs/ Pruning</t>
  </si>
  <si>
    <t>Audit &amp; ICO Fees</t>
  </si>
  <si>
    <t>Subscriptions (OALC, CFO, ICO)</t>
  </si>
  <si>
    <t>Audit fees</t>
  </si>
  <si>
    <t>Play Equipment/Reps</t>
  </si>
  <si>
    <t>Cheque No</t>
  </si>
  <si>
    <t>Miscellaneous</t>
  </si>
  <si>
    <t>Pay - Mar</t>
  </si>
  <si>
    <t>PAYE - Mar</t>
  </si>
  <si>
    <t>Thomas Fox</t>
  </si>
  <si>
    <t>PAYE - May</t>
  </si>
  <si>
    <t>OCC</t>
  </si>
  <si>
    <t>2021-22</t>
  </si>
  <si>
    <t>Play Equipment &amp; Maintenance</t>
  </si>
  <si>
    <t>FY</t>
  </si>
  <si>
    <t>Budget</t>
  </si>
  <si>
    <t>YTD</t>
  </si>
  <si>
    <t>Forecast YE</t>
  </si>
  <si>
    <t>2022-23</t>
  </si>
  <si>
    <t>Play Area (Inspection reimbursement)</t>
  </si>
  <si>
    <t>VAT No.</t>
  </si>
  <si>
    <t>Total Cash in Bank</t>
  </si>
  <si>
    <t>2023-24</t>
  </si>
  <si>
    <t>PAYE - Jun</t>
  </si>
  <si>
    <t>Castle Water</t>
  </si>
  <si>
    <t>Clerk's Expenses &amp; Admin</t>
  </si>
  <si>
    <t>Balance Brought Forward</t>
  </si>
  <si>
    <t>Add:Receipts</t>
  </si>
  <si>
    <t>Less: Payments</t>
  </si>
  <si>
    <t>Balance Carried Forward</t>
  </si>
  <si>
    <t>in error</t>
  </si>
  <si>
    <t>Cherwell</t>
  </si>
  <si>
    <t>Grass Grant</t>
  </si>
  <si>
    <t>Norman</t>
  </si>
  <si>
    <t>Belson</t>
  </si>
  <si>
    <t>Preece</t>
  </si>
  <si>
    <t>Alsworth</t>
  </si>
  <si>
    <t>Hobday</t>
  </si>
  <si>
    <t>Harding</t>
  </si>
  <si>
    <t>Baxter</t>
  </si>
  <si>
    <t>Dowland</t>
  </si>
  <si>
    <t>Nationl Grid</t>
  </si>
  <si>
    <t>Holmes</t>
  </si>
  <si>
    <t>Nicholls</t>
  </si>
  <si>
    <t>Homeworking Allowance - Mar</t>
  </si>
  <si>
    <t>Homeworking Allowance - Apr</t>
  </si>
  <si>
    <t>PAYE - Apr</t>
  </si>
  <si>
    <t>Pay - Apr</t>
  </si>
  <si>
    <t>Refund</t>
  </si>
  <si>
    <t>village Hall</t>
  </si>
  <si>
    <t>Grass Cutting Inv. 36816</t>
  </si>
  <si>
    <t>s137 Grant</t>
  </si>
  <si>
    <t>Homeworking Allowance - May</t>
  </si>
  <si>
    <t>Allotment Water</t>
  </si>
  <si>
    <t>Grass Cutting Inv. 37128</t>
  </si>
  <si>
    <t>Furlong Electrical</t>
  </si>
  <si>
    <t>Defibrillator wiring</t>
  </si>
  <si>
    <t>Homeworking Allowance - Jun</t>
  </si>
  <si>
    <t>Grass Cutting Inv. 37398</t>
  </si>
  <si>
    <t>Add: Uncleared payments</t>
  </si>
  <si>
    <t>Add: Unpresented cash</t>
  </si>
  <si>
    <t>Adjusted Bank Balance</t>
  </si>
  <si>
    <t>CDC</t>
  </si>
  <si>
    <t>precept</t>
  </si>
  <si>
    <t>Playsafety</t>
  </si>
  <si>
    <t>Interest</t>
  </si>
  <si>
    <t>Pay - Jul</t>
  </si>
  <si>
    <t>PAYE - Jul</t>
  </si>
  <si>
    <t>Homeworking - Jul</t>
  </si>
  <si>
    <t>Homeworking - Aug</t>
  </si>
  <si>
    <t>PAYE - Aug</t>
  </si>
  <si>
    <t>Audit Fee</t>
  </si>
  <si>
    <t>J Eastwood</t>
  </si>
  <si>
    <t>Pay - Aug</t>
  </si>
  <si>
    <t>2024-25</t>
  </si>
  <si>
    <t>+5%</t>
  </si>
  <si>
    <t>Mrs S Turner</t>
  </si>
  <si>
    <t>Homeworking - Oct</t>
  </si>
  <si>
    <t>Homeworking - Sept</t>
  </si>
  <si>
    <t>Pay Oct</t>
  </si>
  <si>
    <t>Pay - Sept</t>
  </si>
  <si>
    <t>Cherwell DC</t>
  </si>
  <si>
    <t>ICD</t>
  </si>
  <si>
    <t>Subscription</t>
  </si>
  <si>
    <t>Homeworking - Nov</t>
  </si>
  <si>
    <t>PAYE - Nov</t>
  </si>
  <si>
    <t>Pay - Nov</t>
  </si>
  <si>
    <t>Street Furniture renovation</t>
  </si>
  <si>
    <t>Cubiculo</t>
  </si>
  <si>
    <t>Homeworking - Dec</t>
  </si>
  <si>
    <t>PAYE - Dec</t>
  </si>
  <si>
    <t>Pay - Dec</t>
  </si>
  <si>
    <t>Royal British Legion</t>
  </si>
  <si>
    <t>Wreaths</t>
  </si>
  <si>
    <t>Halfords</t>
  </si>
  <si>
    <t>Invoice 37684</t>
  </si>
  <si>
    <t>8.08.2023</t>
  </si>
  <si>
    <t>The Sign Maker</t>
  </si>
  <si>
    <t>Invoice 37960</t>
  </si>
  <si>
    <t>Invoice 38566</t>
  </si>
  <si>
    <t>Bennet &amp; Alt</t>
  </si>
  <si>
    <t>Rent of Allotment field</t>
  </si>
  <si>
    <t>Homeworking allowance - Jan</t>
  </si>
  <si>
    <t>PAYE January</t>
  </si>
  <si>
    <t>Community First Ox</t>
  </si>
  <si>
    <t>OALC</t>
  </si>
  <si>
    <t>Pay - January</t>
  </si>
  <si>
    <t>DAL Best</t>
  </si>
  <si>
    <t>Barford PCC</t>
  </si>
  <si>
    <t>Battery for Xmas lights</t>
  </si>
  <si>
    <t>Allotment rent</t>
  </si>
  <si>
    <t>Wayleave</t>
  </si>
  <si>
    <t>VAT refund</t>
  </si>
  <si>
    <t>Bank Balances as at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</si>
</sst>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%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11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textRotation="90"/>
    </xf>
    <xf numFmtId="4" fontId="2" fillId="0" borderId="0" xfId="0" applyNumberFormat="1" applyFont="1"/>
    <xf numFmtId="4" fontId="3" fillId="0" borderId="0" xfId="0" applyNumberFormat="1" applyFont="1"/>
    <xf numFmtId="0" fontId="0" fillId="0" borderId="0" xfId="0" applyAlignment="1">
      <alignment horizontal="left" wrapText="1"/>
    </xf>
    <xf numFmtId="0" fontId="2" fillId="0" borderId="0" xfId="0" applyFont="1"/>
    <xf numFmtId="4" fontId="0" fillId="0" borderId="1" xfId="0" applyNumberFormat="1" applyBorder="1"/>
    <xf numFmtId="0" fontId="1" fillId="0" borderId="0" xfId="0" applyFont="1"/>
    <xf numFmtId="3" fontId="0" fillId="0" borderId="0" xfId="0" applyNumberFormat="1"/>
    <xf numFmtId="0" fontId="0" fillId="0" borderId="0" xfId="0" quotePrefix="1" applyAlignment="1">
      <alignment horizontal="center"/>
    </xf>
    <xf numFmtId="9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 wrapText="1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 applyAlignment="1">
      <alignment textRotation="90" wrapText="1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textRotation="90"/>
    </xf>
    <xf numFmtId="4" fontId="0" fillId="0" borderId="0" xfId="0" applyNumberFormat="1" applyAlignment="1">
      <alignment horizontal="center" textRotation="90" wrapText="1"/>
    </xf>
    <xf numFmtId="4" fontId="5" fillId="0" borderId="0" xfId="0" applyNumberFormat="1" applyFont="1"/>
    <xf numFmtId="9" fontId="0" fillId="0" borderId="0" xfId="0" quotePrefix="1" applyNumberFormat="1" applyAlignment="1">
      <alignment horizontal="right"/>
    </xf>
    <xf numFmtId="4" fontId="0" fillId="0" borderId="2" xfId="0" applyNumberFormat="1" applyBorder="1"/>
    <xf numFmtId="4" fontId="1" fillId="0" borderId="0" xfId="0" applyNumberFormat="1" applyFont="1"/>
    <xf numFmtId="0" fontId="6" fillId="0" borderId="0" xfId="0" applyFont="1"/>
    <xf numFmtId="4" fontId="7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9" fillId="0" borderId="0" xfId="0" applyFont="1"/>
    <xf numFmtId="4" fontId="9" fillId="0" borderId="0" xfId="0" applyNumberFormat="1" applyFont="1"/>
    <xf numFmtId="4" fontId="9" fillId="0" borderId="1" xfId="0" applyNumberFormat="1" applyFont="1" applyBorder="1"/>
    <xf numFmtId="4" fontId="8" fillId="0" borderId="0" xfId="0" applyNumberFormat="1" applyFont="1"/>
    <xf numFmtId="0" fontId="11" fillId="0" borderId="0" xfId="0" applyFont="1"/>
    <xf numFmtId="4" fontId="11" fillId="0" borderId="0" xfId="0" applyNumberFormat="1" applyFont="1"/>
    <xf numFmtId="165" fontId="11" fillId="0" borderId="0" xfId="0" applyNumberFormat="1" applyFont="1"/>
    <xf numFmtId="0" fontId="0" fillId="2" borderId="0" xfId="0" applyFill="1"/>
    <xf numFmtId="4" fontId="0" fillId="2" borderId="0" xfId="0" applyNumberFormat="1" applyFill="1"/>
    <xf numFmtId="0" fontId="0" fillId="2" borderId="1" xfId="0" applyFill="1" applyBorder="1"/>
    <xf numFmtId="4" fontId="1" fillId="2" borderId="0" xfId="0" applyNumberFormat="1" applyFont="1" applyFill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3" fontId="11" fillId="0" borderId="0" xfId="0" applyNumberFormat="1" applyFont="1"/>
    <xf numFmtId="3" fontId="11" fillId="0" borderId="1" xfId="0" applyNumberFormat="1" applyFont="1" applyBorder="1"/>
    <xf numFmtId="3" fontId="10" fillId="0" borderId="0" xfId="0" applyNumberFormat="1" applyFont="1"/>
    <xf numFmtId="3" fontId="0" fillId="2" borderId="0" xfId="0" applyNumberFormat="1" applyFill="1"/>
    <xf numFmtId="3" fontId="0" fillId="2" borderId="1" xfId="0" applyNumberFormat="1" applyFill="1" applyBorder="1"/>
    <xf numFmtId="3" fontId="1" fillId="2" borderId="0" xfId="0" applyNumberFormat="1" applyFont="1" applyFill="1"/>
    <xf numFmtId="1" fontId="0" fillId="0" borderId="0" xfId="0" applyNumberFormat="1"/>
    <xf numFmtId="14" fontId="1" fillId="0" borderId="0" xfId="0" applyNumberFormat="1" applyFont="1"/>
    <xf numFmtId="2" fontId="0" fillId="0" borderId="0" xfId="0" applyNumberFormat="1"/>
    <xf numFmtId="0" fontId="0" fillId="0" borderId="0" xfId="0" quotePrefix="1"/>
    <xf numFmtId="4" fontId="0" fillId="3" borderId="0" xfId="0" applyNumberFormat="1" applyFill="1"/>
    <xf numFmtId="4" fontId="4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5"/>
  <sheetViews>
    <sheetView topLeftCell="A3" zoomScaleNormal="100" workbookViewId="0">
      <selection activeCell="D20" sqref="D20"/>
    </sheetView>
  </sheetViews>
  <sheetFormatPr defaultRowHeight="14.5" x14ac:dyDescent="0.35"/>
  <cols>
    <col min="1" max="1" width="10.7265625" bestFit="1" customWidth="1"/>
    <col min="2" max="2" width="15.7265625" bestFit="1" customWidth="1"/>
    <col min="3" max="3" width="21.81640625" bestFit="1" customWidth="1"/>
    <col min="5" max="5" width="8.81640625" bestFit="1" customWidth="1"/>
    <col min="6" max="6" width="6.54296875" bestFit="1" customWidth="1"/>
    <col min="7" max="7" width="8.1796875" bestFit="1" customWidth="1"/>
    <col min="8" max="8" width="9.1796875" bestFit="1" customWidth="1"/>
    <col min="9" max="10" width="5.54296875" bestFit="1" customWidth="1"/>
    <col min="11" max="11" width="6.54296875" bestFit="1" customWidth="1"/>
    <col min="12" max="12" width="8.81640625" bestFit="1" customWidth="1"/>
    <col min="13" max="13" width="6.36328125" bestFit="1" customWidth="1"/>
    <col min="14" max="14" width="8.1796875" bestFit="1" customWidth="1"/>
  </cols>
  <sheetData>
    <row r="1" spans="1:14" ht="117.75" customHeight="1" x14ac:dyDescent="0.35">
      <c r="A1" s="6" t="s">
        <v>26</v>
      </c>
      <c r="B1" t="s">
        <v>23</v>
      </c>
      <c r="D1" s="18" t="s">
        <v>12</v>
      </c>
      <c r="E1" s="19" t="s">
        <v>13</v>
      </c>
      <c r="F1" s="19" t="s">
        <v>14</v>
      </c>
      <c r="G1" s="20" t="s">
        <v>15</v>
      </c>
      <c r="H1" s="19" t="s">
        <v>7</v>
      </c>
      <c r="I1" s="19" t="s">
        <v>16</v>
      </c>
      <c r="J1" s="19" t="s">
        <v>17</v>
      </c>
      <c r="K1" s="19" t="s">
        <v>18</v>
      </c>
      <c r="L1" s="19" t="s">
        <v>9</v>
      </c>
      <c r="M1" s="19" t="s">
        <v>69</v>
      </c>
      <c r="N1" s="19" t="s">
        <v>19</v>
      </c>
    </row>
    <row r="2" spans="1:14" x14ac:dyDescent="0.35">
      <c r="A2" s="1">
        <v>45022</v>
      </c>
      <c r="B2" s="1" t="s">
        <v>9</v>
      </c>
      <c r="C2" s="1" t="s">
        <v>93</v>
      </c>
      <c r="D2" s="2">
        <v>322.58999999999997</v>
      </c>
      <c r="E2" s="2"/>
      <c r="F2" s="2"/>
      <c r="G2" s="2"/>
      <c r="H2" s="2"/>
      <c r="I2" s="2"/>
      <c r="J2" s="2"/>
      <c r="K2" s="2"/>
      <c r="L2" s="2">
        <f>D2</f>
        <v>322.58999999999997</v>
      </c>
      <c r="M2" s="2"/>
      <c r="N2" s="2"/>
    </row>
    <row r="3" spans="1:14" x14ac:dyDescent="0.35">
      <c r="A3" s="1">
        <v>45030</v>
      </c>
      <c r="B3" t="s">
        <v>94</v>
      </c>
      <c r="C3" s="1" t="s">
        <v>13</v>
      </c>
      <c r="D3" s="2">
        <v>5150</v>
      </c>
      <c r="E3" s="2">
        <f>D3</f>
        <v>5150</v>
      </c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1">
        <v>45037</v>
      </c>
      <c r="B4" t="s">
        <v>74</v>
      </c>
      <c r="C4" t="s">
        <v>95</v>
      </c>
      <c r="D4" s="2">
        <v>709</v>
      </c>
      <c r="E4" s="2"/>
      <c r="F4" s="2">
        <f>D4</f>
        <v>709</v>
      </c>
      <c r="G4" s="2"/>
      <c r="H4" s="2"/>
      <c r="I4" s="2"/>
      <c r="J4" s="2"/>
      <c r="K4" s="2"/>
      <c r="L4" s="2"/>
      <c r="M4" s="2"/>
      <c r="N4" s="2"/>
    </row>
    <row r="5" spans="1:14" x14ac:dyDescent="0.35">
      <c r="A5" s="1">
        <v>45056</v>
      </c>
      <c r="B5" t="s">
        <v>96</v>
      </c>
      <c r="C5" t="s">
        <v>173</v>
      </c>
      <c r="D5" s="2">
        <v>15</v>
      </c>
      <c r="E5" s="2"/>
      <c r="F5" s="2"/>
      <c r="G5" s="2"/>
      <c r="H5" s="2"/>
      <c r="I5" s="2"/>
      <c r="J5" s="2"/>
      <c r="K5" s="2">
        <f>D5</f>
        <v>15</v>
      </c>
      <c r="L5" s="2"/>
      <c r="M5" s="2"/>
      <c r="N5" s="2"/>
    </row>
    <row r="6" spans="1:14" x14ac:dyDescent="0.35">
      <c r="A6" s="1"/>
      <c r="B6" t="s">
        <v>97</v>
      </c>
      <c r="C6" t="s">
        <v>173</v>
      </c>
      <c r="D6" s="2">
        <v>15</v>
      </c>
      <c r="E6" s="2"/>
      <c r="F6" s="2"/>
      <c r="G6" s="2"/>
      <c r="H6" s="2"/>
      <c r="I6" s="2"/>
      <c r="J6" s="2"/>
      <c r="K6" s="2">
        <f>D6</f>
        <v>15</v>
      </c>
      <c r="L6" s="2"/>
      <c r="M6" s="2"/>
      <c r="N6" s="2"/>
    </row>
    <row r="7" spans="1:14" x14ac:dyDescent="0.35">
      <c r="A7" s="1">
        <v>45057</v>
      </c>
      <c r="B7" s="1" t="s">
        <v>98</v>
      </c>
      <c r="C7" t="s">
        <v>173</v>
      </c>
      <c r="D7" s="2">
        <v>15</v>
      </c>
      <c r="E7" s="2"/>
      <c r="F7" s="2"/>
      <c r="G7" s="2"/>
      <c r="H7" s="2"/>
      <c r="I7" s="2"/>
      <c r="J7" s="2"/>
      <c r="K7" s="2">
        <f t="shared" ref="K7:K16" si="0">D7</f>
        <v>15</v>
      </c>
      <c r="L7" s="2"/>
      <c r="M7" s="2"/>
      <c r="N7" s="2"/>
    </row>
    <row r="8" spans="1:14" x14ac:dyDescent="0.35">
      <c r="A8" s="1">
        <v>45058</v>
      </c>
      <c r="B8" s="1" t="s">
        <v>99</v>
      </c>
      <c r="C8" t="s">
        <v>173</v>
      </c>
      <c r="D8" s="2">
        <v>15</v>
      </c>
      <c r="E8" s="2"/>
      <c r="F8" s="2"/>
      <c r="G8" s="2"/>
      <c r="H8" s="2"/>
      <c r="I8" s="2"/>
      <c r="J8" s="2"/>
      <c r="K8" s="2">
        <f t="shared" si="0"/>
        <v>15</v>
      </c>
      <c r="L8" s="2"/>
      <c r="M8" s="2"/>
      <c r="N8" s="2"/>
    </row>
    <row r="9" spans="1:14" x14ac:dyDescent="0.35">
      <c r="A9" s="1">
        <v>45061</v>
      </c>
      <c r="B9" s="1" t="s">
        <v>100</v>
      </c>
      <c r="C9" t="s">
        <v>173</v>
      </c>
      <c r="D9" s="2">
        <v>15</v>
      </c>
      <c r="E9" s="2"/>
      <c r="F9" s="2"/>
      <c r="G9" s="2"/>
      <c r="H9" s="2"/>
      <c r="I9" s="2"/>
      <c r="J9" s="2"/>
      <c r="K9" s="2">
        <f t="shared" si="0"/>
        <v>15</v>
      </c>
      <c r="L9" s="2"/>
      <c r="M9" s="2"/>
      <c r="N9" s="2"/>
    </row>
    <row r="10" spans="1:14" x14ac:dyDescent="0.35">
      <c r="A10" s="1"/>
      <c r="B10" s="1" t="s">
        <v>101</v>
      </c>
      <c r="C10" t="s">
        <v>173</v>
      </c>
      <c r="D10" s="2">
        <v>10</v>
      </c>
      <c r="E10" s="2"/>
      <c r="F10" s="2"/>
      <c r="G10" s="2"/>
      <c r="H10" s="2"/>
      <c r="I10" s="2"/>
      <c r="J10" s="2"/>
      <c r="K10" s="2">
        <f t="shared" si="0"/>
        <v>10</v>
      </c>
      <c r="L10" s="2"/>
      <c r="M10" s="2"/>
      <c r="N10" s="2"/>
    </row>
    <row r="11" spans="1:14" x14ac:dyDescent="0.35">
      <c r="A11" s="1">
        <v>45001</v>
      </c>
      <c r="B11" s="1" t="s">
        <v>102</v>
      </c>
      <c r="C11" t="s">
        <v>173</v>
      </c>
      <c r="D11" s="2">
        <v>15</v>
      </c>
      <c r="E11" s="2"/>
      <c r="F11" s="2"/>
      <c r="G11" s="2"/>
      <c r="H11" s="2"/>
      <c r="I11" s="2"/>
      <c r="J11" s="2"/>
      <c r="K11" s="2">
        <f t="shared" si="0"/>
        <v>15</v>
      </c>
      <c r="L11" s="2"/>
      <c r="M11" s="2"/>
      <c r="N11" s="2"/>
    </row>
    <row r="12" spans="1:14" x14ac:dyDescent="0.35">
      <c r="A12" s="1">
        <v>45063</v>
      </c>
      <c r="B12" s="1" t="s">
        <v>103</v>
      </c>
      <c r="C12" t="s">
        <v>173</v>
      </c>
      <c r="D12" s="2">
        <v>15</v>
      </c>
      <c r="E12" s="2"/>
      <c r="F12" s="2"/>
      <c r="G12" s="2"/>
      <c r="H12" s="2"/>
      <c r="I12" s="2"/>
      <c r="J12" s="2"/>
      <c r="K12" s="2">
        <f t="shared" si="0"/>
        <v>15</v>
      </c>
      <c r="L12" s="2"/>
      <c r="M12" s="2"/>
      <c r="N12" s="2"/>
    </row>
    <row r="13" spans="1:14" x14ac:dyDescent="0.35">
      <c r="A13" s="1">
        <v>45071</v>
      </c>
      <c r="B13" s="1" t="s">
        <v>104</v>
      </c>
      <c r="C13" s="1" t="s">
        <v>174</v>
      </c>
      <c r="D13" s="2">
        <v>14.78</v>
      </c>
      <c r="E13" s="2"/>
      <c r="F13" s="2"/>
      <c r="G13" s="2"/>
      <c r="H13" s="2"/>
      <c r="I13" s="2"/>
      <c r="J13" s="2"/>
      <c r="K13" s="2">
        <f t="shared" si="0"/>
        <v>14.78</v>
      </c>
      <c r="L13" s="2"/>
      <c r="M13" s="2"/>
      <c r="N13" s="2"/>
    </row>
    <row r="14" spans="1:14" x14ac:dyDescent="0.35">
      <c r="A14" s="1">
        <v>45082</v>
      </c>
      <c r="B14" s="1" t="s">
        <v>105</v>
      </c>
      <c r="C14" s="1" t="s">
        <v>173</v>
      </c>
      <c r="D14" s="2">
        <v>15</v>
      </c>
      <c r="E14" s="2"/>
      <c r="F14" s="2"/>
      <c r="G14" s="2"/>
      <c r="H14" s="2"/>
      <c r="I14" s="2"/>
      <c r="J14" s="2"/>
      <c r="K14" s="2">
        <f t="shared" si="0"/>
        <v>15</v>
      </c>
      <c r="L14" s="2"/>
      <c r="M14" s="2"/>
      <c r="N14" s="2"/>
    </row>
    <row r="15" spans="1:14" x14ac:dyDescent="0.35">
      <c r="A15" s="1">
        <v>45082</v>
      </c>
      <c r="B15" s="1" t="s">
        <v>55</v>
      </c>
      <c r="C15" s="1" t="s">
        <v>128</v>
      </c>
      <c r="D15" s="2">
        <v>5.26</v>
      </c>
      <c r="E15" s="2"/>
      <c r="F15" s="2"/>
      <c r="G15" s="2"/>
      <c r="H15" s="2"/>
      <c r="I15" s="2"/>
      <c r="J15" s="2">
        <f>D15</f>
        <v>5.26</v>
      </c>
      <c r="K15" s="2"/>
      <c r="L15" s="2"/>
      <c r="M15" s="2"/>
      <c r="N15" s="2"/>
    </row>
    <row r="16" spans="1:14" x14ac:dyDescent="0.35">
      <c r="A16" s="1">
        <v>45092</v>
      </c>
      <c r="B16" s="1" t="s">
        <v>106</v>
      </c>
      <c r="C16" s="1" t="s">
        <v>173</v>
      </c>
      <c r="D16" s="2">
        <v>7.5</v>
      </c>
      <c r="E16" s="2"/>
      <c r="F16" s="2"/>
      <c r="G16" s="2"/>
      <c r="H16" s="2"/>
      <c r="I16" s="2"/>
      <c r="J16" s="2"/>
      <c r="K16" s="2">
        <f t="shared" si="0"/>
        <v>7.5</v>
      </c>
      <c r="L16" s="2"/>
      <c r="M16" s="2"/>
      <c r="N16" s="2"/>
    </row>
    <row r="17" spans="1:16" x14ac:dyDescent="0.35">
      <c r="A17" s="1">
        <v>45173</v>
      </c>
      <c r="B17" s="1" t="s">
        <v>55</v>
      </c>
      <c r="C17" s="1" t="s">
        <v>128</v>
      </c>
      <c r="D17" s="2">
        <v>21.76</v>
      </c>
      <c r="E17" s="2"/>
      <c r="F17" s="2"/>
      <c r="G17" s="2"/>
      <c r="H17" s="2"/>
      <c r="I17" s="2"/>
      <c r="J17" s="2">
        <f>D17</f>
        <v>21.76</v>
      </c>
      <c r="K17" s="2"/>
      <c r="L17" s="2"/>
      <c r="M17" s="2"/>
      <c r="N17" s="2"/>
    </row>
    <row r="18" spans="1:16" x14ac:dyDescent="0.35">
      <c r="A18" s="1">
        <v>45182</v>
      </c>
      <c r="B18" s="1" t="s">
        <v>125</v>
      </c>
      <c r="C18" s="1" t="s">
        <v>126</v>
      </c>
      <c r="D18" s="2">
        <v>5150</v>
      </c>
      <c r="E18" s="2">
        <f>D18</f>
        <v>5150</v>
      </c>
      <c r="F18" s="2"/>
      <c r="G18" s="2"/>
      <c r="H18" s="2"/>
      <c r="I18" s="2"/>
      <c r="J18" s="2"/>
      <c r="K18" s="2"/>
      <c r="L18" s="2"/>
      <c r="M18" s="2"/>
      <c r="N18" s="2"/>
    </row>
    <row r="19" spans="1:16" x14ac:dyDescent="0.35">
      <c r="A19" s="1">
        <v>45264</v>
      </c>
      <c r="B19" s="1" t="s">
        <v>55</v>
      </c>
      <c r="C19" s="1" t="s">
        <v>128</v>
      </c>
      <c r="D19" s="2">
        <v>28.73</v>
      </c>
      <c r="E19" s="2"/>
      <c r="F19" s="2"/>
      <c r="G19" s="2"/>
      <c r="H19" s="2"/>
      <c r="I19" s="2"/>
      <c r="J19" s="2">
        <f>D19</f>
        <v>28.73</v>
      </c>
      <c r="K19" s="2"/>
      <c r="L19" s="2"/>
      <c r="M19" s="2"/>
      <c r="N19" s="2"/>
    </row>
    <row r="20" spans="1:16" x14ac:dyDescent="0.35">
      <c r="A20" s="1">
        <v>45349</v>
      </c>
      <c r="B20" s="1" t="s">
        <v>0</v>
      </c>
      <c r="C20" s="1" t="s">
        <v>175</v>
      </c>
      <c r="D20" s="2">
        <v>2151.0300000000002</v>
      </c>
      <c r="E20" s="2"/>
      <c r="F20" s="2"/>
      <c r="G20" s="2"/>
      <c r="H20" s="2"/>
      <c r="I20" s="2"/>
      <c r="J20" s="2"/>
      <c r="K20" s="2"/>
      <c r="L20" s="2"/>
      <c r="M20" s="2"/>
      <c r="N20" s="2">
        <f>D20</f>
        <v>2151.0300000000002</v>
      </c>
    </row>
    <row r="21" spans="1:16" x14ac:dyDescent="0.35">
      <c r="A21" s="1">
        <v>45355</v>
      </c>
      <c r="B21" s="1" t="s">
        <v>55</v>
      </c>
      <c r="C21" s="1" t="s">
        <v>128</v>
      </c>
      <c r="D21" s="2">
        <v>30.96</v>
      </c>
      <c r="E21" s="2"/>
      <c r="F21" s="2"/>
      <c r="G21" s="2"/>
      <c r="H21" s="2"/>
      <c r="I21" s="2"/>
      <c r="J21" s="2">
        <f>D21</f>
        <v>30.96</v>
      </c>
      <c r="K21" s="2"/>
      <c r="L21" s="2"/>
      <c r="M21" s="2"/>
      <c r="N21" s="2"/>
    </row>
    <row r="22" spans="1:16" x14ac:dyDescent="0.35">
      <c r="A22" s="1"/>
      <c r="B22" s="1"/>
      <c r="C22" s="1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6" x14ac:dyDescent="0.35">
      <c r="D23" s="2">
        <f t="shared" ref="D23:N23" si="1">SUM(D2:D22)</f>
        <v>13721.609999999999</v>
      </c>
      <c r="E23" s="2">
        <f t="shared" si="1"/>
        <v>10300</v>
      </c>
      <c r="F23" s="2">
        <f t="shared" si="1"/>
        <v>709</v>
      </c>
      <c r="G23" s="2">
        <f t="shared" si="1"/>
        <v>0</v>
      </c>
      <c r="H23" s="2">
        <f t="shared" si="1"/>
        <v>0</v>
      </c>
      <c r="I23" s="2">
        <f t="shared" si="1"/>
        <v>0</v>
      </c>
      <c r="J23" s="2">
        <f t="shared" si="1"/>
        <v>86.710000000000008</v>
      </c>
      <c r="K23" s="2">
        <f t="shared" si="1"/>
        <v>152.28</v>
      </c>
      <c r="L23" s="2">
        <f t="shared" si="1"/>
        <v>322.58999999999997</v>
      </c>
      <c r="M23" s="2">
        <f t="shared" si="1"/>
        <v>0</v>
      </c>
      <c r="N23" s="2">
        <f t="shared" si="1"/>
        <v>2151.0300000000002</v>
      </c>
      <c r="P23" s="2">
        <f>SUM(E23:N23)</f>
        <v>13721.61</v>
      </c>
    </row>
    <row r="24" spans="1:16" x14ac:dyDescent="0.35">
      <c r="A24" t="s">
        <v>49</v>
      </c>
      <c r="D24" s="8">
        <f>E23</f>
        <v>10300</v>
      </c>
    </row>
    <row r="25" spans="1:16" x14ac:dyDescent="0.35">
      <c r="D25" s="2">
        <f>D23-D24</f>
        <v>3421.6099999999988</v>
      </c>
    </row>
  </sheetData>
  <pageMargins left="0.70866141732283472" right="0.70866141732283472" top="1.0833333333333333" bottom="0.74803149606299213" header="0.31496062992125984" footer="0.31496062992125984"/>
  <pageSetup paperSize="9" scale="93" orientation="landscape" r:id="rId1"/>
  <headerFooter>
    <oddHeader>&amp;C&amp;"-,Bold"&amp;14Barford St John and St Michael Parish Council
Receipts for the Year Ended 31st March 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93"/>
  <sheetViews>
    <sheetView tabSelected="1" topLeftCell="E1" zoomScaleNormal="100" workbookViewId="0">
      <pane ySplit="1" topLeftCell="A60" activePane="bottomLeft" state="frozen"/>
      <selection activeCell="E1" sqref="E1"/>
      <selection pane="bottomLeft" activeCell="L52" sqref="L52"/>
    </sheetView>
  </sheetViews>
  <sheetFormatPr defaultRowHeight="14.5" x14ac:dyDescent="0.35"/>
  <cols>
    <col min="1" max="1" width="9.1796875" customWidth="1"/>
    <col min="2" max="3" width="8.81640625" customWidth="1"/>
    <col min="4" max="4" width="9.81640625" bestFit="1" customWidth="1"/>
    <col min="5" max="5" width="18.54296875" bestFit="1" customWidth="1"/>
    <col min="6" max="6" width="26.81640625" bestFit="1" customWidth="1"/>
    <col min="7" max="7" width="10.1796875" customWidth="1"/>
    <col min="8" max="8" width="9.1796875" style="2" bestFit="1" customWidth="1"/>
    <col min="9" max="9" width="9.1796875" style="5" bestFit="1" customWidth="1"/>
    <col min="10" max="10" width="8.453125" style="5" bestFit="1" customWidth="1"/>
    <col min="11" max="11" width="8.1796875" style="2" bestFit="1" customWidth="1"/>
    <col min="12" max="13" width="6.54296875" style="2" bestFit="1" customWidth="1"/>
    <col min="14" max="14" width="6.36328125" style="2" bestFit="1" customWidth="1"/>
    <col min="15" max="15" width="6.54296875" style="2" bestFit="1" customWidth="1"/>
    <col min="16" max="16" width="6.36328125" style="2" bestFit="1" customWidth="1"/>
    <col min="17" max="17" width="5.36328125" style="2" bestFit="1" customWidth="1"/>
    <col min="18" max="19" width="8.1796875" style="2" bestFit="1" customWidth="1"/>
    <col min="20" max="21" width="6.54296875" style="2" bestFit="1" customWidth="1"/>
    <col min="22" max="22" width="9.1796875" style="2" bestFit="1" customWidth="1"/>
    <col min="23" max="24" width="6.36328125" style="2" bestFit="1" customWidth="1"/>
    <col min="25" max="25" width="8.81640625" style="2" bestFit="1" customWidth="1"/>
    <col min="26" max="26" width="6.36328125" style="2" bestFit="1" customWidth="1"/>
    <col min="27" max="27" width="7.81640625" style="2" bestFit="1" customWidth="1"/>
  </cols>
  <sheetData>
    <row r="1" spans="1:27" ht="103" x14ac:dyDescent="0.35">
      <c r="A1" s="6" t="s">
        <v>56</v>
      </c>
      <c r="B1" s="6" t="s">
        <v>68</v>
      </c>
      <c r="C1" s="6" t="s">
        <v>48</v>
      </c>
      <c r="D1" s="6" t="s">
        <v>83</v>
      </c>
      <c r="E1" s="6" t="s">
        <v>20</v>
      </c>
      <c r="F1" s="6"/>
      <c r="G1" s="6"/>
      <c r="H1" s="14" t="s">
        <v>12</v>
      </c>
      <c r="I1" s="6" t="s">
        <v>37</v>
      </c>
      <c r="J1" s="6" t="s">
        <v>8</v>
      </c>
      <c r="K1" s="3" t="s">
        <v>1</v>
      </c>
      <c r="L1" s="17" t="s">
        <v>51</v>
      </c>
      <c r="M1" s="3" t="s">
        <v>3</v>
      </c>
      <c r="N1" s="3" t="s">
        <v>4</v>
      </c>
      <c r="O1" s="3" t="s">
        <v>64</v>
      </c>
      <c r="P1" s="3" t="s">
        <v>62</v>
      </c>
      <c r="Q1" s="3" t="s">
        <v>54</v>
      </c>
      <c r="R1" s="3" t="s">
        <v>5</v>
      </c>
      <c r="S1" s="3" t="s">
        <v>6</v>
      </c>
      <c r="T1" s="3" t="s">
        <v>22</v>
      </c>
      <c r="U1" s="3" t="s">
        <v>21</v>
      </c>
      <c r="V1" s="3" t="s">
        <v>67</v>
      </c>
      <c r="W1" s="3" t="s">
        <v>53</v>
      </c>
      <c r="X1" s="3" t="s">
        <v>2</v>
      </c>
      <c r="Y1" s="3" t="s">
        <v>9</v>
      </c>
      <c r="Z1" s="3" t="s">
        <v>10</v>
      </c>
      <c r="AA1" s="3" t="s">
        <v>11</v>
      </c>
    </row>
    <row r="2" spans="1:27" x14ac:dyDescent="0.35">
      <c r="A2" s="13">
        <v>45051</v>
      </c>
      <c r="B2" s="13"/>
      <c r="C2" s="13"/>
      <c r="D2" s="13"/>
      <c r="E2" s="15" t="s">
        <v>25</v>
      </c>
      <c r="F2" s="15" t="s">
        <v>107</v>
      </c>
      <c r="G2" s="15"/>
      <c r="H2" s="16">
        <v>26</v>
      </c>
      <c r="I2" s="16"/>
      <c r="J2" s="16"/>
      <c r="L2" s="2">
        <f>H2</f>
        <v>26</v>
      </c>
      <c r="U2" s="3"/>
      <c r="V2" s="3"/>
      <c r="W2" s="3"/>
      <c r="X2" s="3"/>
      <c r="Y2" s="3"/>
      <c r="Z2" s="3"/>
      <c r="AA2" s="3"/>
    </row>
    <row r="3" spans="1:27" x14ac:dyDescent="0.35">
      <c r="A3" s="13">
        <v>45051</v>
      </c>
      <c r="B3" s="6"/>
      <c r="C3" s="6"/>
      <c r="D3" s="6"/>
      <c r="E3" s="15" t="s">
        <v>25</v>
      </c>
      <c r="F3" s="15" t="s">
        <v>108</v>
      </c>
      <c r="G3" s="15"/>
      <c r="H3" s="2">
        <v>26</v>
      </c>
      <c r="I3" s="2"/>
      <c r="J3" s="2"/>
      <c r="L3" s="2">
        <f>H3</f>
        <v>26</v>
      </c>
    </row>
    <row r="4" spans="1:27" x14ac:dyDescent="0.35">
      <c r="A4" s="13">
        <v>45051</v>
      </c>
      <c r="B4" s="6"/>
      <c r="C4" s="6"/>
      <c r="D4" s="6"/>
      <c r="E4" s="6" t="s">
        <v>0</v>
      </c>
      <c r="F4" s="6" t="s">
        <v>71</v>
      </c>
      <c r="G4" s="6"/>
      <c r="H4" s="2">
        <v>49.2</v>
      </c>
      <c r="I4" s="2"/>
      <c r="J4" s="2"/>
      <c r="K4" s="2">
        <f>H4</f>
        <v>49.2</v>
      </c>
    </row>
    <row r="5" spans="1:27" x14ac:dyDescent="0.35">
      <c r="A5" s="13">
        <v>45051</v>
      </c>
      <c r="B5" s="6"/>
      <c r="C5" s="6"/>
      <c r="D5" s="6"/>
      <c r="E5" s="6" t="s">
        <v>0</v>
      </c>
      <c r="F5" s="6" t="s">
        <v>109</v>
      </c>
      <c r="G5" s="6"/>
      <c r="H5" s="2">
        <v>49.4</v>
      </c>
      <c r="I5" s="2"/>
      <c r="J5" s="2"/>
      <c r="K5" s="2">
        <f t="shared" ref="K5:K7" si="0">H5</f>
        <v>49.4</v>
      </c>
    </row>
    <row r="6" spans="1:27" x14ac:dyDescent="0.35">
      <c r="A6" s="13">
        <v>45051</v>
      </c>
      <c r="B6" s="6"/>
      <c r="C6" s="6"/>
      <c r="D6" s="6"/>
      <c r="E6" s="6" t="s">
        <v>25</v>
      </c>
      <c r="F6" s="6" t="s">
        <v>70</v>
      </c>
      <c r="G6" s="6"/>
      <c r="H6" s="2">
        <v>197.2</v>
      </c>
      <c r="I6" s="2"/>
      <c r="J6" s="2"/>
      <c r="K6" s="2">
        <f t="shared" si="0"/>
        <v>197.2</v>
      </c>
    </row>
    <row r="7" spans="1:27" x14ac:dyDescent="0.35">
      <c r="A7" s="13">
        <v>45051</v>
      </c>
      <c r="B7" s="6"/>
      <c r="C7" s="6"/>
      <c r="D7" s="6"/>
      <c r="E7" s="6" t="s">
        <v>25</v>
      </c>
      <c r="F7" s="6" t="s">
        <v>110</v>
      </c>
      <c r="G7" s="6"/>
      <c r="H7" s="2">
        <v>197.4</v>
      </c>
      <c r="I7" s="2"/>
      <c r="J7" s="2"/>
      <c r="K7" s="2">
        <f t="shared" si="0"/>
        <v>197.4</v>
      </c>
    </row>
    <row r="8" spans="1:27" x14ac:dyDescent="0.35">
      <c r="A8" s="13">
        <v>45051</v>
      </c>
      <c r="B8" s="6"/>
      <c r="C8" s="13">
        <v>45020</v>
      </c>
      <c r="D8" s="6">
        <v>121588477</v>
      </c>
      <c r="E8" s="6" t="s">
        <v>94</v>
      </c>
      <c r="F8" s="6" t="s">
        <v>21</v>
      </c>
      <c r="G8" s="6"/>
      <c r="H8" s="2">
        <v>253.97</v>
      </c>
      <c r="I8" s="2">
        <v>211.64</v>
      </c>
      <c r="J8" s="2">
        <f>H8-I8</f>
        <v>42.330000000000013</v>
      </c>
      <c r="U8" s="2">
        <f>I8</f>
        <v>211.64</v>
      </c>
    </row>
    <row r="9" spans="1:27" x14ac:dyDescent="0.35">
      <c r="A9" s="13">
        <v>45051</v>
      </c>
      <c r="B9" s="13"/>
      <c r="C9" s="13"/>
      <c r="D9" s="50"/>
      <c r="E9" s="6" t="s">
        <v>112</v>
      </c>
      <c r="F9" s="6" t="s">
        <v>111</v>
      </c>
      <c r="G9" s="6"/>
      <c r="H9" s="2">
        <v>322.58999999999997</v>
      </c>
      <c r="Y9" s="2">
        <f>H9</f>
        <v>322.58999999999997</v>
      </c>
    </row>
    <row r="10" spans="1:27" x14ac:dyDescent="0.35">
      <c r="A10" s="13">
        <v>45051</v>
      </c>
      <c r="B10" s="13"/>
      <c r="C10" s="13">
        <v>45042</v>
      </c>
      <c r="D10" s="6">
        <v>729478095</v>
      </c>
      <c r="E10" s="6" t="s">
        <v>72</v>
      </c>
      <c r="F10" s="6" t="s">
        <v>113</v>
      </c>
      <c r="G10" s="6"/>
      <c r="H10" s="2">
        <v>388.26</v>
      </c>
      <c r="I10" s="5">
        <v>323.55</v>
      </c>
      <c r="J10" s="5">
        <f>H10-I10</f>
        <v>64.70999999999998</v>
      </c>
      <c r="R10" s="2">
        <f>I10</f>
        <v>323.55</v>
      </c>
    </row>
    <row r="11" spans="1:27" x14ac:dyDescent="0.35">
      <c r="A11" s="13">
        <v>45051</v>
      </c>
      <c r="B11" s="13"/>
      <c r="C11" s="13"/>
      <c r="D11" s="13"/>
      <c r="E11" s="6" t="s">
        <v>24</v>
      </c>
      <c r="F11" s="6" t="s">
        <v>114</v>
      </c>
      <c r="G11" s="6"/>
      <c r="H11" s="2">
        <v>900</v>
      </c>
      <c r="S11" s="2">
        <f>H11</f>
        <v>900</v>
      </c>
    </row>
    <row r="12" spans="1:27" x14ac:dyDescent="0.35">
      <c r="A12" s="13">
        <v>45093</v>
      </c>
      <c r="B12" s="13"/>
      <c r="C12" s="13"/>
      <c r="D12" s="13"/>
      <c r="E12" s="15" t="s">
        <v>25</v>
      </c>
      <c r="F12" s="15" t="s">
        <v>115</v>
      </c>
      <c r="G12" s="15"/>
      <c r="H12" s="16">
        <v>26</v>
      </c>
      <c r="I12" s="16"/>
      <c r="J12" s="16"/>
      <c r="L12" s="2">
        <f>H12</f>
        <v>26</v>
      </c>
    </row>
    <row r="13" spans="1:27" x14ac:dyDescent="0.35">
      <c r="A13" s="13">
        <v>45093</v>
      </c>
      <c r="B13" s="13"/>
      <c r="C13" s="13">
        <v>45079</v>
      </c>
      <c r="D13" s="6">
        <v>319427788</v>
      </c>
      <c r="E13" s="15" t="s">
        <v>87</v>
      </c>
      <c r="F13" s="15" t="s">
        <v>116</v>
      </c>
      <c r="G13" s="15"/>
      <c r="H13" s="2">
        <v>35.880000000000003</v>
      </c>
      <c r="I13" s="5">
        <v>29.9</v>
      </c>
      <c r="J13" s="5">
        <f>H13-I13</f>
        <v>5.980000000000004</v>
      </c>
      <c r="T13" s="2">
        <f>I13</f>
        <v>29.9</v>
      </c>
    </row>
    <row r="14" spans="1:27" x14ac:dyDescent="0.35">
      <c r="A14" s="13">
        <v>45093</v>
      </c>
      <c r="B14" s="13"/>
      <c r="C14" s="13"/>
      <c r="D14" s="50"/>
      <c r="E14" s="15" t="s">
        <v>0</v>
      </c>
      <c r="F14" s="15" t="s">
        <v>73</v>
      </c>
      <c r="G14" s="15"/>
      <c r="H14" s="2">
        <v>49.4</v>
      </c>
      <c r="K14" s="2">
        <f>H14</f>
        <v>49.4</v>
      </c>
    </row>
    <row r="15" spans="1:27" x14ac:dyDescent="0.35">
      <c r="A15" s="13">
        <v>45093</v>
      </c>
      <c r="B15" s="13"/>
      <c r="C15" s="13"/>
      <c r="D15" s="50"/>
      <c r="E15" s="15" t="s">
        <v>25</v>
      </c>
      <c r="F15" s="15" t="s">
        <v>57</v>
      </c>
      <c r="G15" s="15"/>
      <c r="H15" s="2">
        <v>197.2</v>
      </c>
      <c r="K15" s="2">
        <f>H15</f>
        <v>197.2</v>
      </c>
    </row>
    <row r="16" spans="1:27" x14ac:dyDescent="0.35">
      <c r="A16" s="13">
        <v>45093</v>
      </c>
      <c r="B16" s="13"/>
      <c r="C16" s="13">
        <v>45076</v>
      </c>
      <c r="D16" s="50">
        <v>729478095</v>
      </c>
      <c r="E16" s="15" t="s">
        <v>72</v>
      </c>
      <c r="F16" s="15" t="s">
        <v>117</v>
      </c>
      <c r="G16" s="15"/>
      <c r="H16" s="2">
        <v>388.26</v>
      </c>
      <c r="I16" s="5">
        <v>323.55</v>
      </c>
      <c r="J16" s="5">
        <f>H16-I16</f>
        <v>64.70999999999998</v>
      </c>
      <c r="R16" s="2">
        <f>I16</f>
        <v>323.55</v>
      </c>
    </row>
    <row r="17" spans="1:27" x14ac:dyDescent="0.35">
      <c r="A17" s="13">
        <v>45093</v>
      </c>
      <c r="B17" s="13"/>
      <c r="C17" s="13"/>
      <c r="D17" s="50"/>
      <c r="E17" s="15" t="s">
        <v>47</v>
      </c>
      <c r="F17" s="15" t="s">
        <v>3</v>
      </c>
      <c r="G17" s="15"/>
      <c r="H17" s="2">
        <v>537.28</v>
      </c>
      <c r="M17" s="2">
        <f>H17</f>
        <v>537.28</v>
      </c>
    </row>
    <row r="18" spans="1:27" x14ac:dyDescent="0.35">
      <c r="A18" s="13">
        <v>45093</v>
      </c>
      <c r="B18" s="13"/>
      <c r="C18" s="13">
        <v>45069</v>
      </c>
      <c r="D18" s="50">
        <v>204207362</v>
      </c>
      <c r="E18" s="15" t="s">
        <v>118</v>
      </c>
      <c r="F18" s="15" t="s">
        <v>119</v>
      </c>
      <c r="G18" s="15"/>
      <c r="H18" s="2">
        <v>732</v>
      </c>
      <c r="I18" s="21">
        <v>610</v>
      </c>
      <c r="J18" s="21">
        <f>H18-I18</f>
        <v>122</v>
      </c>
      <c r="AA18" s="2">
        <f>I18</f>
        <v>610</v>
      </c>
    </row>
    <row r="19" spans="1:27" x14ac:dyDescent="0.35">
      <c r="A19" s="13">
        <v>45118</v>
      </c>
      <c r="B19" s="13"/>
      <c r="C19" s="13"/>
      <c r="D19" s="50"/>
      <c r="E19" s="15" t="s">
        <v>25</v>
      </c>
      <c r="F19" s="15" t="s">
        <v>120</v>
      </c>
      <c r="G19" s="15"/>
      <c r="H19" s="2">
        <v>26</v>
      </c>
      <c r="I19" s="21"/>
      <c r="J19" s="21"/>
      <c r="L19" s="2">
        <f>H19</f>
        <v>26</v>
      </c>
    </row>
    <row r="20" spans="1:27" x14ac:dyDescent="0.35">
      <c r="A20" s="13"/>
      <c r="B20" s="13"/>
      <c r="C20" s="13">
        <v>45110</v>
      </c>
      <c r="D20" s="6">
        <v>319427788</v>
      </c>
      <c r="E20" s="15" t="s">
        <v>87</v>
      </c>
      <c r="F20" s="15" t="s">
        <v>116</v>
      </c>
      <c r="G20" s="15"/>
      <c r="H20" s="2">
        <v>38.43</v>
      </c>
      <c r="I20" s="21">
        <v>32.03</v>
      </c>
      <c r="J20" s="21">
        <f>H20-I20</f>
        <v>6.3999999999999986</v>
      </c>
      <c r="T20" s="2">
        <f>I20</f>
        <v>32.03</v>
      </c>
    </row>
    <row r="21" spans="1:27" x14ac:dyDescent="0.35">
      <c r="A21" s="13"/>
      <c r="B21" s="13"/>
      <c r="C21" s="13"/>
      <c r="D21" s="50"/>
      <c r="E21" s="15" t="s">
        <v>0</v>
      </c>
      <c r="F21" s="15" t="s">
        <v>86</v>
      </c>
      <c r="G21" s="15"/>
      <c r="H21" s="2">
        <v>49.2</v>
      </c>
      <c r="I21" s="21"/>
      <c r="J21" s="21"/>
      <c r="K21" s="2">
        <f>H21</f>
        <v>49.2</v>
      </c>
    </row>
    <row r="22" spans="1:27" x14ac:dyDescent="0.35">
      <c r="A22" s="13"/>
      <c r="B22" s="13"/>
      <c r="C22" s="13"/>
      <c r="D22" s="50"/>
      <c r="E22" s="15"/>
      <c r="F22" s="15"/>
      <c r="G22" s="15"/>
      <c r="H22" s="54">
        <v>32.340000000000003</v>
      </c>
      <c r="I22" s="21"/>
      <c r="J22" s="21"/>
      <c r="Y22" s="2">
        <f>H22</f>
        <v>32.340000000000003</v>
      </c>
    </row>
    <row r="23" spans="1:27" x14ac:dyDescent="0.35">
      <c r="A23" s="13"/>
      <c r="B23" s="13"/>
      <c r="C23" s="13">
        <v>45096</v>
      </c>
      <c r="D23" s="50">
        <v>682590213</v>
      </c>
      <c r="E23" s="15" t="s">
        <v>160</v>
      </c>
      <c r="F23" s="15"/>
      <c r="G23" s="15"/>
      <c r="H23" s="54">
        <v>75.42</v>
      </c>
      <c r="I23" s="21">
        <v>62.85</v>
      </c>
      <c r="J23" s="21">
        <f>H23-I23</f>
        <v>12.57</v>
      </c>
      <c r="Y23" s="2">
        <f>I23</f>
        <v>62.85</v>
      </c>
    </row>
    <row r="24" spans="1:27" x14ac:dyDescent="0.35">
      <c r="A24" s="13"/>
      <c r="B24" s="13"/>
      <c r="C24" s="13"/>
      <c r="D24" s="50"/>
      <c r="E24" s="15" t="s">
        <v>139</v>
      </c>
      <c r="F24" s="15"/>
      <c r="G24" s="55">
        <f>SUM(H22:H23)</f>
        <v>107.76</v>
      </c>
      <c r="I24" s="21"/>
      <c r="J24" s="21"/>
    </row>
    <row r="25" spans="1:27" x14ac:dyDescent="0.35">
      <c r="A25" s="13"/>
      <c r="B25" s="13"/>
      <c r="C25" s="13"/>
      <c r="D25" s="50"/>
      <c r="E25" s="15" t="s">
        <v>25</v>
      </c>
      <c r="F25" s="15" t="s">
        <v>58</v>
      </c>
      <c r="G25" s="15"/>
      <c r="H25" s="2">
        <v>197.4</v>
      </c>
      <c r="I25" s="21"/>
      <c r="J25" s="21"/>
      <c r="K25" s="2">
        <f>H25</f>
        <v>197.4</v>
      </c>
    </row>
    <row r="26" spans="1:27" x14ac:dyDescent="0.35">
      <c r="B26" s="13"/>
      <c r="C26" s="13">
        <v>45099</v>
      </c>
      <c r="D26" s="50">
        <v>729478095</v>
      </c>
      <c r="E26" s="15" t="s">
        <v>72</v>
      </c>
      <c r="F26" s="15" t="s">
        <v>121</v>
      </c>
      <c r="G26" s="15"/>
      <c r="H26" s="2">
        <v>388.26</v>
      </c>
      <c r="I26" s="5">
        <v>323.55</v>
      </c>
      <c r="J26" s="5">
        <f>H26-I26</f>
        <v>64.70999999999998</v>
      </c>
      <c r="R26" s="2">
        <f>I26</f>
        <v>323.55</v>
      </c>
    </row>
    <row r="27" spans="1:27" x14ac:dyDescent="0.35">
      <c r="A27" s="13">
        <v>45167</v>
      </c>
      <c r="B27" s="13"/>
      <c r="C27" s="13"/>
      <c r="D27" s="50"/>
      <c r="E27" s="15" t="s">
        <v>25</v>
      </c>
      <c r="F27" s="15" t="s">
        <v>131</v>
      </c>
      <c r="G27" s="15"/>
      <c r="H27" s="2">
        <v>26</v>
      </c>
      <c r="I27" s="21"/>
      <c r="J27" s="21"/>
      <c r="L27" s="2">
        <f>H27</f>
        <v>26</v>
      </c>
    </row>
    <row r="28" spans="1:27" x14ac:dyDescent="0.35">
      <c r="A28" s="13">
        <v>45167</v>
      </c>
      <c r="B28" s="13"/>
      <c r="C28" s="13"/>
      <c r="D28" s="50"/>
      <c r="E28" s="15" t="s">
        <v>0</v>
      </c>
      <c r="F28" s="15" t="s">
        <v>130</v>
      </c>
      <c r="G28" s="15"/>
      <c r="H28" s="2">
        <v>49.4</v>
      </c>
      <c r="I28" s="21"/>
      <c r="J28" s="21"/>
      <c r="K28" s="2">
        <f>H28</f>
        <v>49.4</v>
      </c>
    </row>
    <row r="29" spans="1:27" x14ac:dyDescent="0.35">
      <c r="A29" s="13">
        <v>45167</v>
      </c>
      <c r="B29" s="13"/>
      <c r="C29" s="13">
        <v>45159</v>
      </c>
      <c r="D29" s="6">
        <v>319427788</v>
      </c>
      <c r="E29" s="15" t="s">
        <v>87</v>
      </c>
      <c r="F29" s="15"/>
      <c r="G29" s="15"/>
      <c r="H29" s="2">
        <v>50.08</v>
      </c>
      <c r="I29" s="21">
        <v>41.73</v>
      </c>
      <c r="J29" s="21">
        <f>H29-I29</f>
        <v>8.3500000000000014</v>
      </c>
      <c r="T29" s="2">
        <f>I29</f>
        <v>41.73</v>
      </c>
    </row>
    <row r="30" spans="1:27" x14ac:dyDescent="0.35">
      <c r="A30" s="13">
        <v>45167</v>
      </c>
      <c r="B30" s="13"/>
      <c r="C30" s="13" t="s">
        <v>159</v>
      </c>
      <c r="D30" s="50">
        <v>876328389</v>
      </c>
      <c r="E30" s="15" t="s">
        <v>127</v>
      </c>
      <c r="F30" s="15"/>
      <c r="G30" s="15"/>
      <c r="H30" s="2">
        <v>180</v>
      </c>
      <c r="I30" s="21">
        <v>150</v>
      </c>
      <c r="J30" s="21">
        <f>H30-I30</f>
        <v>30</v>
      </c>
      <c r="W30" s="2">
        <f>I30</f>
        <v>150</v>
      </c>
    </row>
    <row r="31" spans="1:27" x14ac:dyDescent="0.35">
      <c r="A31" s="13">
        <v>45167</v>
      </c>
      <c r="B31" s="13"/>
      <c r="C31" s="13"/>
      <c r="D31" s="50"/>
      <c r="E31" s="15" t="s">
        <v>25</v>
      </c>
      <c r="F31" s="15" t="s">
        <v>129</v>
      </c>
      <c r="G31" s="15"/>
      <c r="H31" s="2">
        <v>197.2</v>
      </c>
      <c r="I31" s="21"/>
      <c r="J31" s="21"/>
      <c r="K31" s="2">
        <f>H31</f>
        <v>197.2</v>
      </c>
    </row>
    <row r="32" spans="1:27" x14ac:dyDescent="0.35">
      <c r="A32" s="13">
        <v>45167</v>
      </c>
      <c r="B32" s="13"/>
      <c r="C32" s="13">
        <v>45134</v>
      </c>
      <c r="D32" s="50">
        <v>729478095</v>
      </c>
      <c r="E32" s="15" t="s">
        <v>72</v>
      </c>
      <c r="F32" s="15" t="s">
        <v>158</v>
      </c>
      <c r="G32" s="15"/>
      <c r="H32" s="2">
        <v>477.64</v>
      </c>
      <c r="I32" s="21">
        <v>398.03</v>
      </c>
      <c r="J32" s="21">
        <f>H32-I32</f>
        <v>79.610000000000014</v>
      </c>
      <c r="R32" s="2">
        <f>I32</f>
        <v>398.03</v>
      </c>
    </row>
    <row r="33" spans="1:21" x14ac:dyDescent="0.35">
      <c r="A33" s="13">
        <v>45191</v>
      </c>
      <c r="B33" s="13"/>
      <c r="C33" s="13">
        <v>45173</v>
      </c>
      <c r="D33" s="6">
        <v>319427788</v>
      </c>
      <c r="E33" s="15" t="s">
        <v>87</v>
      </c>
      <c r="H33" s="2">
        <v>17.510000000000002</v>
      </c>
      <c r="I33" s="5">
        <v>14.59</v>
      </c>
      <c r="J33" s="5">
        <f>H33-I33</f>
        <v>2.9200000000000017</v>
      </c>
      <c r="T33" s="2">
        <f>I33</f>
        <v>14.59</v>
      </c>
    </row>
    <row r="34" spans="1:21" x14ac:dyDescent="0.35">
      <c r="A34" s="13"/>
      <c r="B34" s="13"/>
      <c r="C34" s="13"/>
      <c r="D34" s="50"/>
      <c r="E34" s="15" t="s">
        <v>25</v>
      </c>
      <c r="F34" t="s">
        <v>132</v>
      </c>
      <c r="H34" s="2">
        <v>26</v>
      </c>
      <c r="L34" s="2">
        <f>H34</f>
        <v>26</v>
      </c>
    </row>
    <row r="35" spans="1:21" x14ac:dyDescent="0.35">
      <c r="A35" s="13"/>
      <c r="B35" s="13"/>
      <c r="C35" s="13"/>
      <c r="D35" s="50"/>
      <c r="E35" s="15" t="s">
        <v>0</v>
      </c>
      <c r="F35" t="s">
        <v>133</v>
      </c>
      <c r="H35" s="2">
        <v>49.4</v>
      </c>
      <c r="K35" s="2">
        <f>H35</f>
        <v>49.4</v>
      </c>
    </row>
    <row r="36" spans="1:21" x14ac:dyDescent="0.35">
      <c r="A36" s="13"/>
      <c r="B36" s="13"/>
      <c r="C36" s="13"/>
      <c r="D36" s="50"/>
      <c r="E36" s="15" t="s">
        <v>135</v>
      </c>
      <c r="F36" s="15" t="s">
        <v>134</v>
      </c>
      <c r="G36" s="15"/>
      <c r="H36" s="2">
        <v>60</v>
      </c>
      <c r="I36" s="21"/>
      <c r="J36" s="21"/>
      <c r="O36" s="2">
        <f>H36</f>
        <v>60</v>
      </c>
    </row>
    <row r="37" spans="1:21" x14ac:dyDescent="0.35">
      <c r="A37" s="13"/>
      <c r="B37" s="13"/>
      <c r="C37" s="13"/>
      <c r="D37" s="50"/>
      <c r="E37" s="15" t="s">
        <v>25</v>
      </c>
      <c r="F37" s="15" t="s">
        <v>136</v>
      </c>
      <c r="G37" s="15"/>
      <c r="H37" s="2">
        <v>197.2</v>
      </c>
      <c r="I37" s="21"/>
      <c r="J37" s="21"/>
      <c r="K37" s="2">
        <f>H37</f>
        <v>197.2</v>
      </c>
    </row>
    <row r="38" spans="1:21" x14ac:dyDescent="0.35">
      <c r="A38" s="13"/>
      <c r="B38" s="13"/>
      <c r="C38" s="13">
        <v>45168</v>
      </c>
      <c r="D38" s="50">
        <v>729478095</v>
      </c>
      <c r="E38" s="15" t="s">
        <v>72</v>
      </c>
      <c r="F38" s="15" t="s">
        <v>161</v>
      </c>
      <c r="G38" s="15"/>
      <c r="H38" s="2">
        <v>477.64</v>
      </c>
      <c r="I38" s="21">
        <v>398.03</v>
      </c>
      <c r="J38" s="21">
        <f>H38-I38</f>
        <v>79.610000000000014</v>
      </c>
      <c r="R38" s="2">
        <f>I38</f>
        <v>398.03</v>
      </c>
    </row>
    <row r="39" spans="1:21" x14ac:dyDescent="0.35">
      <c r="A39" s="13">
        <v>45240</v>
      </c>
      <c r="B39" s="13"/>
      <c r="C39" s="13">
        <v>45201</v>
      </c>
      <c r="D39" s="6">
        <v>319427788</v>
      </c>
      <c r="E39" s="15" t="s">
        <v>87</v>
      </c>
      <c r="F39" s="15"/>
      <c r="G39" s="15"/>
      <c r="H39" s="2">
        <v>15.07</v>
      </c>
      <c r="I39" s="21">
        <v>12.56</v>
      </c>
      <c r="J39" s="21">
        <f>H39-I39</f>
        <v>2.5099999999999998</v>
      </c>
      <c r="T39" s="2">
        <f>I39</f>
        <v>12.56</v>
      </c>
    </row>
    <row r="40" spans="1:21" x14ac:dyDescent="0.35">
      <c r="A40" s="13"/>
      <c r="B40" s="13"/>
      <c r="C40" s="13"/>
      <c r="D40" s="50"/>
      <c r="E40" s="15" t="s">
        <v>25</v>
      </c>
      <c r="F40" s="15" t="s">
        <v>141</v>
      </c>
      <c r="G40" s="15"/>
      <c r="H40" s="2">
        <v>26</v>
      </c>
      <c r="I40" s="21"/>
      <c r="J40" s="21"/>
      <c r="L40" s="2">
        <f t="shared" ref="L40:L45" si="1">H40</f>
        <v>26</v>
      </c>
    </row>
    <row r="41" spans="1:21" x14ac:dyDescent="0.35">
      <c r="A41" s="13"/>
      <c r="B41" s="13"/>
      <c r="C41" s="13"/>
      <c r="D41" s="50"/>
      <c r="E41" s="15"/>
      <c r="F41" s="15" t="s">
        <v>140</v>
      </c>
      <c r="G41" s="15"/>
      <c r="H41" s="2">
        <v>26</v>
      </c>
      <c r="I41" s="21"/>
      <c r="J41" s="21"/>
      <c r="L41" s="2">
        <f t="shared" si="1"/>
        <v>26</v>
      </c>
    </row>
    <row r="42" spans="1:21" x14ac:dyDescent="0.35">
      <c r="A42" s="13"/>
      <c r="B42" s="13"/>
      <c r="C42" s="13"/>
      <c r="D42" s="50"/>
      <c r="E42" s="15" t="s">
        <v>0</v>
      </c>
      <c r="F42" s="15"/>
      <c r="G42" s="15"/>
      <c r="H42" s="2">
        <v>49.2</v>
      </c>
      <c r="I42" s="21"/>
      <c r="J42" s="21"/>
      <c r="K42" s="2">
        <f>H42</f>
        <v>49.2</v>
      </c>
    </row>
    <row r="43" spans="1:21" x14ac:dyDescent="0.35">
      <c r="A43" s="13"/>
      <c r="C43" s="13"/>
      <c r="D43" s="50"/>
      <c r="E43" s="15" t="s">
        <v>0</v>
      </c>
      <c r="F43" s="15"/>
      <c r="G43" s="15"/>
      <c r="H43" s="2">
        <v>49.4</v>
      </c>
      <c r="I43" s="21"/>
      <c r="J43" s="21"/>
      <c r="K43" s="2">
        <f>H43</f>
        <v>49.4</v>
      </c>
    </row>
    <row r="44" spans="1:21" x14ac:dyDescent="0.35">
      <c r="A44" s="13"/>
      <c r="B44" s="50"/>
      <c r="C44" s="13"/>
      <c r="D44" s="50"/>
      <c r="E44" s="15" t="s">
        <v>25</v>
      </c>
      <c r="F44" s="15" t="s">
        <v>142</v>
      </c>
      <c r="G44" s="15"/>
      <c r="H44" s="2">
        <v>197.2</v>
      </c>
      <c r="I44" s="21"/>
      <c r="J44" s="21"/>
      <c r="K44" s="2">
        <f>H44</f>
        <v>197.2</v>
      </c>
    </row>
    <row r="45" spans="1:21" x14ac:dyDescent="0.35">
      <c r="A45" s="13"/>
      <c r="B45" s="13"/>
      <c r="C45" s="13"/>
      <c r="D45" s="50"/>
      <c r="E45" s="15" t="s">
        <v>25</v>
      </c>
      <c r="F45" s="15" t="s">
        <v>143</v>
      </c>
      <c r="G45" s="15"/>
      <c r="H45" s="2">
        <v>197.4</v>
      </c>
      <c r="I45" s="21"/>
      <c r="J45" s="21"/>
      <c r="K45" s="2">
        <f>H45</f>
        <v>197.4</v>
      </c>
    </row>
    <row r="46" spans="1:21" x14ac:dyDescent="0.35">
      <c r="A46" s="13"/>
      <c r="B46" s="13"/>
      <c r="C46" s="13">
        <v>45226</v>
      </c>
      <c r="D46" s="50">
        <v>729478095</v>
      </c>
      <c r="E46" s="15" t="s">
        <v>72</v>
      </c>
      <c r="F46" s="15" t="s">
        <v>162</v>
      </c>
      <c r="G46" s="15"/>
      <c r="H46" s="2">
        <v>240.2</v>
      </c>
      <c r="I46" s="21">
        <v>200.16</v>
      </c>
      <c r="J46" s="21">
        <f>H46-I46</f>
        <v>40.039999999999992</v>
      </c>
      <c r="R46" s="2">
        <f>I46</f>
        <v>200.16</v>
      </c>
    </row>
    <row r="47" spans="1:21" x14ac:dyDescent="0.35">
      <c r="A47" s="13"/>
      <c r="B47" s="13"/>
      <c r="C47" s="13">
        <v>45201</v>
      </c>
      <c r="D47" s="50">
        <v>121588477</v>
      </c>
      <c r="E47" s="15" t="s">
        <v>144</v>
      </c>
      <c r="F47" s="15" t="s">
        <v>21</v>
      </c>
      <c r="G47" s="15"/>
      <c r="H47" s="2">
        <v>267.7</v>
      </c>
      <c r="I47" s="21">
        <v>223.08</v>
      </c>
      <c r="J47" s="21">
        <f>H47-I47</f>
        <v>44.619999999999976</v>
      </c>
      <c r="U47" s="2">
        <f>I47</f>
        <v>223.08</v>
      </c>
    </row>
    <row r="48" spans="1:21" x14ac:dyDescent="0.35">
      <c r="A48" s="13"/>
      <c r="B48" s="13"/>
      <c r="C48" s="13">
        <v>45198</v>
      </c>
      <c r="D48" s="50">
        <v>729478095</v>
      </c>
      <c r="E48" s="15" t="s">
        <v>72</v>
      </c>
      <c r="F48" s="15" t="s">
        <v>5</v>
      </c>
      <c r="G48" s="15"/>
      <c r="H48" s="2">
        <v>539.08000000000004</v>
      </c>
      <c r="I48" s="21">
        <v>449.23</v>
      </c>
      <c r="J48" s="21">
        <f>H48-I48</f>
        <v>89.850000000000023</v>
      </c>
      <c r="R48" s="2">
        <f>I48</f>
        <v>449.23</v>
      </c>
    </row>
    <row r="49" spans="1:27" x14ac:dyDescent="0.35">
      <c r="A49" s="13">
        <v>45261</v>
      </c>
      <c r="B49" s="13"/>
      <c r="C49" s="13"/>
      <c r="D49" s="50"/>
      <c r="E49" s="15" t="s">
        <v>145</v>
      </c>
      <c r="F49" s="15" t="s">
        <v>146</v>
      </c>
      <c r="G49" s="15"/>
      <c r="H49" s="2">
        <v>35</v>
      </c>
      <c r="I49" s="21"/>
      <c r="J49" s="21"/>
      <c r="N49" s="2">
        <f>H49</f>
        <v>35</v>
      </c>
    </row>
    <row r="50" spans="1:27" x14ac:dyDescent="0.35">
      <c r="A50" s="13">
        <v>45271</v>
      </c>
      <c r="B50" s="13"/>
      <c r="C50" s="13"/>
      <c r="D50" s="50"/>
      <c r="E50" s="15" t="s">
        <v>25</v>
      </c>
      <c r="F50" s="15" t="s">
        <v>147</v>
      </c>
      <c r="G50" s="15"/>
      <c r="H50" s="2">
        <v>26</v>
      </c>
      <c r="I50" s="21"/>
      <c r="J50" s="21"/>
      <c r="L50" s="2">
        <f>H50</f>
        <v>26</v>
      </c>
    </row>
    <row r="51" spans="1:27" x14ac:dyDescent="0.35">
      <c r="A51" s="13"/>
      <c r="B51" s="13"/>
      <c r="C51" s="13"/>
      <c r="D51" s="50"/>
      <c r="E51" s="15" t="s">
        <v>0</v>
      </c>
      <c r="F51" s="15" t="s">
        <v>148</v>
      </c>
      <c r="G51" s="15"/>
      <c r="H51" s="2">
        <v>52.8</v>
      </c>
      <c r="I51" s="21"/>
      <c r="J51" s="21"/>
      <c r="K51" s="2">
        <f>H51</f>
        <v>52.8</v>
      </c>
    </row>
    <row r="52" spans="1:27" x14ac:dyDescent="0.35">
      <c r="A52" s="13"/>
      <c r="B52" s="13"/>
      <c r="C52" s="13">
        <v>45250</v>
      </c>
      <c r="D52" s="6">
        <v>319427788</v>
      </c>
      <c r="E52" s="15" t="s">
        <v>87</v>
      </c>
      <c r="F52" s="15" t="s">
        <v>116</v>
      </c>
      <c r="G52" s="15"/>
      <c r="H52" s="2">
        <v>84.11</v>
      </c>
      <c r="I52" s="5">
        <v>70.17</v>
      </c>
      <c r="J52" s="5">
        <f>H52-I52</f>
        <v>13.939999999999998</v>
      </c>
      <c r="T52" s="2">
        <f>I52</f>
        <v>70.17</v>
      </c>
    </row>
    <row r="53" spans="1:27" x14ac:dyDescent="0.35">
      <c r="A53" s="13"/>
      <c r="B53" s="13"/>
      <c r="C53" s="13"/>
      <c r="D53" s="50"/>
      <c r="E53" s="15" t="s">
        <v>25</v>
      </c>
      <c r="F53" s="15" t="s">
        <v>149</v>
      </c>
      <c r="H53" s="2">
        <v>211.8</v>
      </c>
      <c r="K53" s="2">
        <f>H53</f>
        <v>211.8</v>
      </c>
    </row>
    <row r="54" spans="1:27" s="9" customFormat="1" x14ac:dyDescent="0.35">
      <c r="A54" s="13"/>
      <c r="B54" s="27"/>
      <c r="C54" s="13">
        <v>45254</v>
      </c>
      <c r="D54" s="50">
        <v>729478095</v>
      </c>
      <c r="E54" s="15" t="s">
        <v>72</v>
      </c>
      <c r="F54" s="15" t="s">
        <v>5</v>
      </c>
      <c r="G54" s="15"/>
      <c r="H54" s="2">
        <v>237.44</v>
      </c>
      <c r="I54" s="21">
        <v>197.87</v>
      </c>
      <c r="J54" s="21">
        <f>H54-I54</f>
        <v>39.569999999999993</v>
      </c>
      <c r="K54" s="2"/>
      <c r="L54" s="2"/>
      <c r="M54" s="2"/>
      <c r="N54" s="2"/>
      <c r="O54" s="2"/>
      <c r="P54" s="2"/>
      <c r="Q54" s="2"/>
      <c r="R54" s="2">
        <f>I54</f>
        <v>197.87</v>
      </c>
      <c r="S54" s="2"/>
      <c r="T54" s="2"/>
      <c r="U54" s="2"/>
      <c r="V54" s="2"/>
      <c r="W54" s="2"/>
      <c r="X54" s="2"/>
      <c r="Y54" s="2"/>
      <c r="Z54" s="2"/>
      <c r="AA54" s="2"/>
    </row>
    <row r="55" spans="1:27" x14ac:dyDescent="0.35">
      <c r="A55" s="13"/>
      <c r="B55" s="13"/>
      <c r="C55" s="13"/>
      <c r="D55" s="50"/>
      <c r="E55" s="15" t="s">
        <v>151</v>
      </c>
      <c r="F55" s="15" t="s">
        <v>150</v>
      </c>
      <c r="G55" s="15"/>
      <c r="H55" s="2">
        <v>292.68</v>
      </c>
      <c r="I55" s="21"/>
      <c r="J55" s="21"/>
      <c r="AA55" s="2">
        <f>H55</f>
        <v>292.68</v>
      </c>
    </row>
    <row r="56" spans="1:27" x14ac:dyDescent="0.35">
      <c r="A56" s="13">
        <v>45295</v>
      </c>
      <c r="B56" s="13"/>
      <c r="C56" s="13">
        <v>45264</v>
      </c>
      <c r="D56" s="6">
        <v>319427788</v>
      </c>
      <c r="E56" s="15" t="s">
        <v>87</v>
      </c>
      <c r="F56" s="15" t="s">
        <v>116</v>
      </c>
      <c r="G56" s="15"/>
      <c r="H56" s="2">
        <v>12.2</v>
      </c>
      <c r="I56" s="21">
        <v>10.17</v>
      </c>
      <c r="J56" s="21">
        <f>H56-I56</f>
        <v>2.0299999999999994</v>
      </c>
      <c r="T56" s="2">
        <f>I56</f>
        <v>10.17</v>
      </c>
    </row>
    <row r="57" spans="1:27" x14ac:dyDescent="0.35">
      <c r="D57" s="50"/>
      <c r="E57" s="15" t="s">
        <v>25</v>
      </c>
      <c r="F57" s="15" t="s">
        <v>152</v>
      </c>
      <c r="H57" s="2">
        <v>26</v>
      </c>
      <c r="L57" s="2">
        <f>H57</f>
        <v>26</v>
      </c>
    </row>
    <row r="58" spans="1:27" x14ac:dyDescent="0.35">
      <c r="A58" s="13"/>
      <c r="B58" s="50"/>
      <c r="C58" s="13"/>
      <c r="D58" s="50"/>
      <c r="E58" s="15" t="s">
        <v>0</v>
      </c>
      <c r="F58" s="15" t="s">
        <v>153</v>
      </c>
      <c r="G58" s="15"/>
      <c r="H58" s="2">
        <v>53</v>
      </c>
      <c r="I58" s="21"/>
      <c r="J58" s="21"/>
      <c r="K58" s="2">
        <f>H58</f>
        <v>53</v>
      </c>
    </row>
    <row r="59" spans="1:27" x14ac:dyDescent="0.35">
      <c r="A59" s="13"/>
      <c r="B59" s="13"/>
      <c r="C59" s="13"/>
      <c r="D59" s="50"/>
      <c r="E59" s="15" t="s">
        <v>25</v>
      </c>
      <c r="F59" s="15" t="s">
        <v>154</v>
      </c>
      <c r="G59" s="15"/>
      <c r="H59" s="2">
        <v>211.6</v>
      </c>
      <c r="K59" s="2">
        <f>H59</f>
        <v>211.6</v>
      </c>
    </row>
    <row r="60" spans="1:27" x14ac:dyDescent="0.35">
      <c r="A60" s="13">
        <v>45302</v>
      </c>
      <c r="B60" s="50">
        <v>101467</v>
      </c>
      <c r="C60" s="13"/>
      <c r="D60" s="50"/>
      <c r="E60" s="15" t="s">
        <v>155</v>
      </c>
      <c r="F60" s="15" t="s">
        <v>156</v>
      </c>
      <c r="G60" s="15"/>
      <c r="H60" s="2">
        <v>100</v>
      </c>
      <c r="I60" s="21"/>
      <c r="J60" s="21"/>
      <c r="S60" s="2">
        <f>H60</f>
        <v>100</v>
      </c>
    </row>
    <row r="61" spans="1:27" x14ac:dyDescent="0.35">
      <c r="A61" s="13">
        <v>45355</v>
      </c>
      <c r="B61" s="13"/>
      <c r="C61" s="13"/>
      <c r="D61" s="50"/>
      <c r="E61" s="15" t="s">
        <v>163</v>
      </c>
      <c r="F61" s="15" t="s">
        <v>164</v>
      </c>
      <c r="G61" s="15"/>
      <c r="H61" s="2">
        <v>25</v>
      </c>
      <c r="I61" s="21"/>
      <c r="J61" s="21"/>
      <c r="T61" s="2">
        <f>H61</f>
        <v>25</v>
      </c>
    </row>
    <row r="62" spans="1:27" x14ac:dyDescent="0.35">
      <c r="A62" s="13"/>
      <c r="B62" s="13"/>
      <c r="C62" s="13"/>
      <c r="D62" s="50"/>
      <c r="E62" s="15" t="s">
        <v>25</v>
      </c>
      <c r="F62" s="15" t="s">
        <v>165</v>
      </c>
      <c r="G62" s="15"/>
      <c r="H62" s="2">
        <v>26</v>
      </c>
      <c r="I62" s="21"/>
      <c r="J62" s="21"/>
      <c r="L62" s="2">
        <f>H62</f>
        <v>26</v>
      </c>
    </row>
    <row r="63" spans="1:27" x14ac:dyDescent="0.35">
      <c r="A63" s="13"/>
      <c r="B63" s="13"/>
      <c r="C63" s="13"/>
      <c r="D63" s="50"/>
      <c r="E63" s="15" t="s">
        <v>0</v>
      </c>
      <c r="F63" s="15" t="s">
        <v>166</v>
      </c>
      <c r="G63" s="15"/>
      <c r="H63" s="2">
        <v>53</v>
      </c>
      <c r="I63" s="21"/>
      <c r="J63" s="21"/>
      <c r="K63" s="2">
        <f>H63</f>
        <v>53</v>
      </c>
    </row>
    <row r="64" spans="1:27" x14ac:dyDescent="0.35">
      <c r="A64" s="13"/>
      <c r="B64" s="13"/>
      <c r="C64" s="13"/>
      <c r="D64" s="50"/>
      <c r="E64" s="15" t="s">
        <v>167</v>
      </c>
      <c r="F64" s="15" t="s">
        <v>146</v>
      </c>
      <c r="G64" s="15"/>
      <c r="H64" s="2">
        <v>55</v>
      </c>
      <c r="I64" s="21"/>
      <c r="J64" s="21"/>
      <c r="N64" s="2">
        <f>H64</f>
        <v>55</v>
      </c>
    </row>
    <row r="65" spans="1:28" x14ac:dyDescent="0.35">
      <c r="A65" s="13"/>
      <c r="B65" s="50"/>
      <c r="C65" s="13">
        <v>45260</v>
      </c>
      <c r="D65" s="50">
        <v>797077669</v>
      </c>
      <c r="E65" s="15" t="s">
        <v>157</v>
      </c>
      <c r="F65" s="15" t="s">
        <v>172</v>
      </c>
      <c r="G65" s="15"/>
      <c r="H65" s="2">
        <v>101.99</v>
      </c>
      <c r="I65" s="21">
        <v>84.99</v>
      </c>
      <c r="J65" s="21">
        <f>H65-I65</f>
        <v>17</v>
      </c>
      <c r="AA65" s="2">
        <f>I65</f>
        <v>84.99</v>
      </c>
    </row>
    <row r="66" spans="1:28" x14ac:dyDescent="0.35">
      <c r="A66" s="13"/>
      <c r="B66" s="13"/>
      <c r="C66" s="13"/>
      <c r="D66" s="50"/>
      <c r="E66" s="15" t="s">
        <v>168</v>
      </c>
      <c r="F66" s="15" t="s">
        <v>146</v>
      </c>
      <c r="G66" s="15"/>
      <c r="H66" s="2">
        <v>168</v>
      </c>
      <c r="I66" s="21">
        <v>140</v>
      </c>
      <c r="J66" s="21">
        <f>H66-I66</f>
        <v>28</v>
      </c>
      <c r="N66" s="2">
        <f>I66</f>
        <v>140</v>
      </c>
    </row>
    <row r="67" spans="1:28" x14ac:dyDescent="0.35">
      <c r="A67" s="13"/>
      <c r="B67" s="13"/>
      <c r="C67" s="13"/>
      <c r="D67" s="50"/>
      <c r="E67" s="15" t="s">
        <v>170</v>
      </c>
      <c r="F67" s="15" t="s">
        <v>169</v>
      </c>
      <c r="G67" s="15"/>
      <c r="H67" s="2">
        <v>211.6</v>
      </c>
      <c r="I67" s="21"/>
      <c r="J67" s="21"/>
      <c r="K67" s="2">
        <f>H67</f>
        <v>211.6</v>
      </c>
    </row>
    <row r="68" spans="1:28" x14ac:dyDescent="0.35">
      <c r="A68" s="13"/>
      <c r="B68" s="13"/>
      <c r="C68" s="13"/>
      <c r="D68" s="50"/>
      <c r="E68" s="15" t="s">
        <v>171</v>
      </c>
      <c r="F68" s="15" t="s">
        <v>114</v>
      </c>
      <c r="G68" s="15"/>
      <c r="H68" s="2">
        <v>1300</v>
      </c>
      <c r="S68" s="2">
        <f>H68</f>
        <v>1300</v>
      </c>
    </row>
    <row r="69" spans="1:28" x14ac:dyDescent="0.35">
      <c r="A69" s="27"/>
      <c r="B69" s="27"/>
      <c r="C69" s="27"/>
      <c r="D69" s="50"/>
      <c r="E69" s="25"/>
      <c r="F69" s="25"/>
      <c r="G69" s="25"/>
      <c r="H69" s="24"/>
      <c r="I69" s="26"/>
      <c r="J69" s="26"/>
    </row>
    <row r="70" spans="1:28" x14ac:dyDescent="0.35">
      <c r="A70" s="13"/>
      <c r="B70" s="13"/>
      <c r="C70" s="13"/>
      <c r="D70" s="50"/>
      <c r="H70" s="2">
        <f t="shared" ref="H70:AA70" si="2">SUM(H2:H69)</f>
        <v>11881.63</v>
      </c>
      <c r="I70" s="2">
        <f t="shared" si="2"/>
        <v>4307.6799999999994</v>
      </c>
      <c r="J70" s="2">
        <f t="shared" si="2"/>
        <v>861.45999999999981</v>
      </c>
      <c r="K70" s="2">
        <f t="shared" si="2"/>
        <v>2766.6000000000004</v>
      </c>
      <c r="L70" s="2">
        <f t="shared" si="2"/>
        <v>286</v>
      </c>
      <c r="M70" s="2">
        <f t="shared" si="2"/>
        <v>537.28</v>
      </c>
      <c r="N70" s="2">
        <f t="shared" si="2"/>
        <v>230</v>
      </c>
      <c r="O70" s="2">
        <f t="shared" si="2"/>
        <v>60</v>
      </c>
      <c r="P70" s="2">
        <f t="shared" si="2"/>
        <v>0</v>
      </c>
      <c r="Q70" s="2">
        <f t="shared" si="2"/>
        <v>0</v>
      </c>
      <c r="R70" s="2">
        <f t="shared" si="2"/>
        <v>2613.9700000000003</v>
      </c>
      <c r="S70" s="2">
        <f t="shared" si="2"/>
        <v>2300</v>
      </c>
      <c r="T70" s="2">
        <f t="shared" si="2"/>
        <v>236.15</v>
      </c>
      <c r="U70" s="2">
        <f t="shared" si="2"/>
        <v>434.72</v>
      </c>
      <c r="V70" s="2">
        <f t="shared" si="2"/>
        <v>0</v>
      </c>
      <c r="W70" s="2">
        <f t="shared" si="2"/>
        <v>150</v>
      </c>
      <c r="X70" s="2">
        <f t="shared" si="2"/>
        <v>0</v>
      </c>
      <c r="Y70" s="2">
        <f t="shared" si="2"/>
        <v>417.78</v>
      </c>
      <c r="Z70" s="2">
        <f t="shared" si="2"/>
        <v>0</v>
      </c>
      <c r="AA70" s="2">
        <f t="shared" si="2"/>
        <v>987.67000000000007</v>
      </c>
      <c r="AB70" s="2">
        <f>SUM(J70:AA70)</f>
        <v>11881.630000000001</v>
      </c>
    </row>
    <row r="71" spans="1:28" x14ac:dyDescent="0.35">
      <c r="A71" s="13" t="s">
        <v>50</v>
      </c>
      <c r="B71" s="13"/>
      <c r="C71" s="13"/>
      <c r="D71" s="50"/>
      <c r="H71" s="8">
        <f>K70</f>
        <v>2766.6000000000004</v>
      </c>
      <c r="I71" s="2"/>
      <c r="J71" s="2"/>
    </row>
    <row r="72" spans="1:28" s="7" customFormat="1" x14ac:dyDescent="0.35">
      <c r="A72" s="13"/>
      <c r="B72" s="13"/>
      <c r="C72" s="13"/>
      <c r="D72" s="50"/>
      <c r="E72"/>
      <c r="F72"/>
      <c r="G72"/>
      <c r="H72" s="2">
        <f>H70-H71</f>
        <v>9115.0299999999988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8" x14ac:dyDescent="0.35">
      <c r="A73" s="13"/>
      <c r="B73" s="13"/>
      <c r="C73" s="13"/>
      <c r="D73" s="50"/>
      <c r="AB73" s="2"/>
    </row>
    <row r="74" spans="1:28" x14ac:dyDescent="0.35">
      <c r="A74" s="13"/>
      <c r="B74" s="13"/>
      <c r="C74" s="13"/>
      <c r="D74" s="50"/>
      <c r="AB74" s="2"/>
    </row>
    <row r="75" spans="1:28" x14ac:dyDescent="0.35">
      <c r="D75" s="50"/>
      <c r="AB75" s="2"/>
    </row>
    <row r="76" spans="1:28" x14ac:dyDescent="0.35">
      <c r="A76" s="13"/>
      <c r="B76" s="13"/>
      <c r="C76" s="13"/>
      <c r="D76" s="50"/>
    </row>
    <row r="77" spans="1:28" x14ac:dyDescent="0.35">
      <c r="A77" s="7"/>
      <c r="B77" s="7"/>
      <c r="C77" s="7"/>
      <c r="D77" s="50"/>
      <c r="E77" s="7"/>
      <c r="F77" s="7"/>
      <c r="G77" s="7"/>
      <c r="H77" s="7"/>
      <c r="I77" s="7"/>
      <c r="J77" s="7"/>
      <c r="K77" s="7"/>
      <c r="L77" s="7"/>
      <c r="M77" s="7"/>
      <c r="N77" s="7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8" x14ac:dyDescent="0.35">
      <c r="A78" s="7"/>
      <c r="B78" s="7"/>
      <c r="C78" s="7"/>
      <c r="D78" s="50"/>
      <c r="E78" s="7"/>
      <c r="F78" s="7"/>
      <c r="G78" s="7"/>
      <c r="H78" s="7"/>
      <c r="I78" s="7"/>
      <c r="J78" s="7"/>
      <c r="K78" s="7"/>
      <c r="L78" s="7"/>
      <c r="M78" s="7"/>
      <c r="N78" s="7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8" x14ac:dyDescent="0.35">
      <c r="D79" s="50"/>
    </row>
    <row r="80" spans="1:28" s="7" customFormat="1" x14ac:dyDescent="0.35">
      <c r="A80"/>
      <c r="B80"/>
      <c r="C80"/>
      <c r="D80" s="50"/>
      <c r="E80"/>
      <c r="F80"/>
      <c r="G80"/>
      <c r="H80" s="2"/>
      <c r="I80" s="5"/>
      <c r="J80" s="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s="7" customFormat="1" x14ac:dyDescent="0.35">
      <c r="A81"/>
      <c r="B81"/>
      <c r="C81"/>
      <c r="D81" s="50"/>
      <c r="E81"/>
      <c r="F81"/>
      <c r="G81"/>
      <c r="H81" s="2"/>
      <c r="I81" s="5"/>
      <c r="J81" s="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x14ac:dyDescent="0.35">
      <c r="A82" s="13"/>
      <c r="B82" s="13"/>
      <c r="C82" s="13"/>
      <c r="D82" s="50"/>
    </row>
    <row r="83" spans="1:27" x14ac:dyDescent="0.35">
      <c r="A83" s="13"/>
      <c r="B83" s="13"/>
      <c r="C83" s="13"/>
      <c r="D83" s="50"/>
    </row>
    <row r="84" spans="1:27" x14ac:dyDescent="0.35">
      <c r="A84" s="13"/>
      <c r="B84" s="13"/>
      <c r="C84" s="13"/>
      <c r="D84" s="50"/>
    </row>
    <row r="85" spans="1:27" x14ac:dyDescent="0.35">
      <c r="A85" s="13"/>
      <c r="B85" s="13"/>
      <c r="C85" s="13"/>
      <c r="D85" s="50"/>
    </row>
    <row r="86" spans="1:27" x14ac:dyDescent="0.35">
      <c r="A86" s="13"/>
      <c r="B86" s="13"/>
      <c r="C86" s="13"/>
      <c r="D86" s="13"/>
    </row>
    <row r="87" spans="1:27" x14ac:dyDescent="0.35">
      <c r="A87" s="13"/>
      <c r="B87" s="13"/>
      <c r="C87" s="13"/>
      <c r="D87" s="13"/>
    </row>
    <row r="88" spans="1:27" x14ac:dyDescent="0.35">
      <c r="A88" s="13"/>
      <c r="B88" s="13"/>
      <c r="C88" s="13"/>
      <c r="D88" s="13"/>
    </row>
    <row r="89" spans="1:27" x14ac:dyDescent="0.35">
      <c r="A89" s="13"/>
      <c r="B89" s="13"/>
      <c r="C89" s="13"/>
      <c r="D89" s="13"/>
    </row>
    <row r="90" spans="1:27" x14ac:dyDescent="0.35">
      <c r="A90" s="13"/>
      <c r="B90" s="13"/>
      <c r="C90" s="13"/>
      <c r="D90" s="13"/>
    </row>
    <row r="91" spans="1:27" x14ac:dyDescent="0.35">
      <c r="A91" s="13"/>
      <c r="B91" s="13"/>
      <c r="C91" s="13"/>
      <c r="D91" s="13"/>
    </row>
    <row r="92" spans="1:27" x14ac:dyDescent="0.35">
      <c r="A92" s="13"/>
      <c r="B92" s="13"/>
      <c r="C92" s="13"/>
      <c r="D92" s="13"/>
    </row>
    <row r="93" spans="1:27" x14ac:dyDescent="0.35">
      <c r="A93" s="13"/>
      <c r="B93" s="13"/>
      <c r="C93" s="13"/>
      <c r="D93" s="13"/>
    </row>
  </sheetData>
  <pageMargins left="0.25" right="0.25" top="0.75" bottom="0.75" header="0.3" footer="0.3"/>
  <pageSetup paperSize="9" scale="59" fitToHeight="0" orientation="landscape" r:id="rId1"/>
  <headerFooter>
    <oddHeader>&amp;C&amp;"-,Bold"&amp;14Barford St John and St Michael
Payments for the Year Ended 31st March 2023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54"/>
  <sheetViews>
    <sheetView zoomScaleNormal="100" workbookViewId="0">
      <selection activeCell="D47" sqref="D47"/>
    </sheetView>
  </sheetViews>
  <sheetFormatPr defaultRowHeight="14.5" x14ac:dyDescent="0.35"/>
  <cols>
    <col min="1" max="1" width="34.08984375" customWidth="1"/>
    <col min="2" max="2" width="8.90625" bestFit="1" customWidth="1"/>
    <col min="3" max="3" width="1.54296875" customWidth="1"/>
    <col min="4" max="4" width="9.1796875" bestFit="1" customWidth="1"/>
    <col min="5" max="5" width="1.54296875" customWidth="1"/>
    <col min="6" max="6" width="10.36328125" bestFit="1" customWidth="1"/>
    <col min="7" max="7" width="1.54296875" customWidth="1"/>
    <col min="8" max="8" width="9.1796875" customWidth="1"/>
    <col min="9" max="9" width="7.26953125" hidden="1" customWidth="1"/>
    <col min="10" max="10" width="7.7265625" hidden="1" customWidth="1"/>
    <col min="11" max="11" width="2.7265625" customWidth="1"/>
  </cols>
  <sheetData>
    <row r="2" spans="1:12" x14ac:dyDescent="0.35">
      <c r="B2" s="28" t="s">
        <v>81</v>
      </c>
      <c r="C2" s="41"/>
      <c r="D2" s="28" t="s">
        <v>85</v>
      </c>
      <c r="E2" s="28"/>
      <c r="F2" s="28"/>
      <c r="G2" s="28"/>
      <c r="H2" s="42"/>
      <c r="I2" s="11" t="s">
        <v>30</v>
      </c>
      <c r="J2" s="11" t="s">
        <v>52</v>
      </c>
    </row>
    <row r="3" spans="1:12" x14ac:dyDescent="0.35">
      <c r="B3" s="40" t="s">
        <v>77</v>
      </c>
      <c r="C3" s="41"/>
      <c r="D3" s="28" t="s">
        <v>77</v>
      </c>
      <c r="E3" s="28"/>
      <c r="F3" s="28"/>
      <c r="G3" s="28"/>
      <c r="H3" s="42"/>
      <c r="I3" s="11"/>
      <c r="J3" s="11"/>
    </row>
    <row r="4" spans="1:12" x14ac:dyDescent="0.35">
      <c r="A4" s="9" t="s">
        <v>27</v>
      </c>
      <c r="B4" s="29"/>
      <c r="C4" s="9"/>
      <c r="H4" s="33"/>
    </row>
    <row r="5" spans="1:12" x14ac:dyDescent="0.35">
      <c r="A5" t="s">
        <v>13</v>
      </c>
      <c r="B5" s="30">
        <v>10300</v>
      </c>
      <c r="D5" s="2">
        <f>Income!E23</f>
        <v>10300</v>
      </c>
      <c r="E5" s="2"/>
      <c r="F5" s="2"/>
      <c r="G5" s="2"/>
      <c r="H5" s="44"/>
      <c r="I5" s="10">
        <f t="shared" ref="I5:I14" si="0">D5-B5</f>
        <v>0</v>
      </c>
      <c r="J5" s="12">
        <f>I5/B5</f>
        <v>0</v>
      </c>
      <c r="L5" s="53"/>
    </row>
    <row r="6" spans="1:12" x14ac:dyDescent="0.35">
      <c r="A6" t="s">
        <v>14</v>
      </c>
      <c r="B6" s="30">
        <v>709</v>
      </c>
      <c r="D6" s="2">
        <f>Income!F23</f>
        <v>709</v>
      </c>
      <c r="E6" s="2"/>
      <c r="F6" s="2"/>
      <c r="G6" s="2"/>
      <c r="H6" s="44"/>
      <c r="I6" s="10">
        <f t="shared" si="0"/>
        <v>0</v>
      </c>
      <c r="J6" s="12">
        <f>I6/B6</f>
        <v>0</v>
      </c>
    </row>
    <row r="7" spans="1:12" x14ac:dyDescent="0.35">
      <c r="A7" t="s">
        <v>82</v>
      </c>
      <c r="B7" s="30">
        <v>0</v>
      </c>
      <c r="D7" s="2">
        <f>Income!H23</f>
        <v>0</v>
      </c>
      <c r="E7" s="2"/>
      <c r="F7" s="2"/>
      <c r="G7" s="2"/>
      <c r="H7" s="44"/>
      <c r="I7" s="10">
        <f t="shared" si="0"/>
        <v>0</v>
      </c>
      <c r="J7" s="12">
        <v>0</v>
      </c>
    </row>
    <row r="8" spans="1:12" x14ac:dyDescent="0.35">
      <c r="A8" t="s">
        <v>45</v>
      </c>
      <c r="B8" s="30">
        <v>14.94</v>
      </c>
      <c r="D8" s="2">
        <f>Income!I23</f>
        <v>0</v>
      </c>
      <c r="E8" s="2"/>
      <c r="F8" s="2"/>
      <c r="G8" s="2"/>
      <c r="H8" s="44"/>
      <c r="I8" s="10">
        <f t="shared" si="0"/>
        <v>-14.94</v>
      </c>
      <c r="J8" s="12">
        <f>I8/B8</f>
        <v>-1</v>
      </c>
    </row>
    <row r="9" spans="1:12" x14ac:dyDescent="0.35">
      <c r="A9" t="s">
        <v>17</v>
      </c>
      <c r="B9" s="30">
        <v>5.5</v>
      </c>
      <c r="D9" s="2">
        <f>Income!J23</f>
        <v>86.710000000000008</v>
      </c>
      <c r="E9" s="2"/>
      <c r="F9" s="2"/>
      <c r="G9" s="2"/>
      <c r="H9" s="44"/>
      <c r="I9" s="10">
        <f t="shared" si="0"/>
        <v>81.210000000000008</v>
      </c>
      <c r="J9" s="12">
        <f>I9/B9</f>
        <v>14.765454545454547</v>
      </c>
    </row>
    <row r="10" spans="1:12" x14ac:dyDescent="0.35">
      <c r="A10" t="s">
        <v>59</v>
      </c>
      <c r="B10" s="30">
        <v>185</v>
      </c>
      <c r="D10" s="2">
        <f>Income!K23</f>
        <v>152.28</v>
      </c>
      <c r="E10" s="2"/>
      <c r="F10" s="2"/>
      <c r="G10" s="2"/>
      <c r="H10" s="44"/>
      <c r="I10" s="10">
        <f t="shared" si="0"/>
        <v>-32.72</v>
      </c>
      <c r="J10" s="12">
        <f>I10/B10</f>
        <v>-0.17686486486486486</v>
      </c>
    </row>
    <row r="11" spans="1:12" x14ac:dyDescent="0.35">
      <c r="A11" t="s">
        <v>9</v>
      </c>
      <c r="B11" s="30">
        <v>0</v>
      </c>
      <c r="D11" s="2">
        <f>Income!L23</f>
        <v>322.58999999999997</v>
      </c>
      <c r="E11" s="2"/>
      <c r="F11" s="2"/>
      <c r="G11" s="2"/>
      <c r="H11" s="44"/>
      <c r="I11" s="10">
        <f t="shared" si="0"/>
        <v>322.58999999999997</v>
      </c>
      <c r="J11" s="12">
        <v>1</v>
      </c>
    </row>
    <row r="12" spans="1:12" x14ac:dyDescent="0.35">
      <c r="A12" t="s">
        <v>69</v>
      </c>
      <c r="B12" s="30">
        <v>28</v>
      </c>
      <c r="D12" s="2">
        <f>Income!M23</f>
        <v>0</v>
      </c>
      <c r="E12" s="2"/>
      <c r="F12" s="2"/>
      <c r="G12" s="2"/>
      <c r="H12" s="44"/>
      <c r="I12" s="10">
        <f t="shared" si="0"/>
        <v>-28</v>
      </c>
      <c r="J12" s="12">
        <v>0</v>
      </c>
    </row>
    <row r="13" spans="1:12" x14ac:dyDescent="0.35">
      <c r="A13" t="s">
        <v>61</v>
      </c>
      <c r="B13" s="31">
        <v>0</v>
      </c>
      <c r="D13" s="8">
        <f>Income!N23</f>
        <v>2151.0300000000002</v>
      </c>
      <c r="E13" s="2"/>
      <c r="F13" s="8"/>
      <c r="G13" s="2"/>
      <c r="H13" s="45"/>
      <c r="I13" s="10">
        <f t="shared" si="0"/>
        <v>2151.0300000000002</v>
      </c>
      <c r="J13" s="22" t="s">
        <v>46</v>
      </c>
    </row>
    <row r="14" spans="1:12" x14ac:dyDescent="0.35">
      <c r="A14" s="9" t="s">
        <v>28</v>
      </c>
      <c r="B14" s="32">
        <f>SUM(B5:B13)</f>
        <v>11242.44</v>
      </c>
      <c r="C14" s="24">
        <f>SUM(C5:C13)</f>
        <v>0</v>
      </c>
      <c r="D14" s="24">
        <f>SUM(D5:D13)</f>
        <v>13721.61</v>
      </c>
      <c r="E14" s="24"/>
      <c r="F14" s="24"/>
      <c r="G14" s="24"/>
      <c r="H14" s="46"/>
      <c r="I14" s="10">
        <f t="shared" si="0"/>
        <v>2479.17</v>
      </c>
      <c r="J14" s="12">
        <f>I14/B14</f>
        <v>0.22051885533745344</v>
      </c>
    </row>
    <row r="15" spans="1:12" x14ac:dyDescent="0.35">
      <c r="B15" s="30"/>
      <c r="D15" s="2"/>
      <c r="E15" s="2"/>
      <c r="F15" s="2"/>
      <c r="G15" s="2"/>
      <c r="H15" s="34"/>
    </row>
    <row r="16" spans="1:12" x14ac:dyDescent="0.35">
      <c r="A16" s="9" t="s">
        <v>29</v>
      </c>
      <c r="B16" s="30"/>
      <c r="C16" s="9"/>
      <c r="D16" s="2"/>
      <c r="E16" s="2"/>
      <c r="F16" s="2"/>
      <c r="G16" s="2"/>
      <c r="H16" s="34"/>
    </row>
    <row r="17" spans="1:10" x14ac:dyDescent="0.35">
      <c r="A17" t="s">
        <v>31</v>
      </c>
      <c r="B17" s="30">
        <v>3260.5199999999995</v>
      </c>
      <c r="D17" s="2">
        <f>Expenditure!K70</f>
        <v>2766.6000000000004</v>
      </c>
      <c r="E17" s="2"/>
      <c r="F17" s="2"/>
      <c r="G17" s="2"/>
      <c r="H17" s="44"/>
      <c r="I17" s="10">
        <f>D17-B17</f>
        <v>-493.91999999999916</v>
      </c>
      <c r="J17" s="12">
        <f>I17/B17</f>
        <v>-0.1514850391962016</v>
      </c>
    </row>
    <row r="18" spans="1:10" x14ac:dyDescent="0.35">
      <c r="A18" t="s">
        <v>88</v>
      </c>
      <c r="B18" s="30">
        <v>361</v>
      </c>
      <c r="D18" s="2">
        <f>Expenditure!L70</f>
        <v>286</v>
      </c>
      <c r="E18" s="2"/>
      <c r="F18" s="2"/>
      <c r="G18" s="2"/>
      <c r="H18" s="44"/>
      <c r="I18" s="10"/>
      <c r="J18" s="12"/>
    </row>
    <row r="19" spans="1:10" x14ac:dyDescent="0.35">
      <c r="A19" t="s">
        <v>3</v>
      </c>
      <c r="B19" s="30">
        <v>554.44000000000005</v>
      </c>
      <c r="D19" s="2">
        <f>Expenditure!M70</f>
        <v>537.28</v>
      </c>
      <c r="E19" s="2"/>
      <c r="F19" s="2"/>
      <c r="G19" s="2"/>
      <c r="H19" s="44"/>
      <c r="I19" s="10">
        <f t="shared" ref="I19:I34" si="1">D19-B19</f>
        <v>-17.160000000000082</v>
      </c>
      <c r="J19" s="12">
        <f>I19/B19</f>
        <v>-3.0950147896977274E-2</v>
      </c>
    </row>
    <row r="20" spans="1:10" x14ac:dyDescent="0.35">
      <c r="A20" t="s">
        <v>65</v>
      </c>
      <c r="B20" s="30">
        <v>290</v>
      </c>
      <c r="D20" s="2">
        <f>Expenditure!N70</f>
        <v>230</v>
      </c>
      <c r="E20" s="2"/>
      <c r="F20" s="2"/>
      <c r="G20" s="2"/>
      <c r="H20" s="44"/>
      <c r="I20" s="10">
        <f t="shared" si="1"/>
        <v>-60</v>
      </c>
      <c r="J20" s="12">
        <f>I20/B20</f>
        <v>-0.20689655172413793</v>
      </c>
    </row>
    <row r="21" spans="1:10" x14ac:dyDescent="0.35">
      <c r="A21" t="s">
        <v>66</v>
      </c>
      <c r="B21" s="30">
        <v>0</v>
      </c>
      <c r="D21" s="2">
        <f>Expenditure!O70</f>
        <v>60</v>
      </c>
      <c r="E21" s="2"/>
      <c r="F21" s="2"/>
      <c r="G21" s="2"/>
      <c r="H21" s="44"/>
      <c r="I21" s="10">
        <f t="shared" si="1"/>
        <v>60</v>
      </c>
      <c r="J21" s="12">
        <v>0</v>
      </c>
    </row>
    <row r="22" spans="1:10" x14ac:dyDescent="0.35">
      <c r="A22" t="s">
        <v>5</v>
      </c>
      <c r="B22" s="30">
        <v>2715.6099999999997</v>
      </c>
      <c r="D22" s="2">
        <f>Expenditure!R70</f>
        <v>2613.9700000000003</v>
      </c>
      <c r="E22" s="2"/>
      <c r="F22" s="2"/>
      <c r="G22" s="2"/>
      <c r="H22" s="44"/>
      <c r="I22" s="10">
        <f t="shared" si="1"/>
        <v>-101.63999999999942</v>
      </c>
      <c r="J22" s="12">
        <f>I22/B22</f>
        <v>-3.742805483850753E-2</v>
      </c>
    </row>
    <row r="23" spans="1:10" x14ac:dyDescent="0.35">
      <c r="A23" t="s">
        <v>63</v>
      </c>
      <c r="B23" s="30">
        <v>10</v>
      </c>
      <c r="D23" s="2">
        <f>Expenditure!P70</f>
        <v>0</v>
      </c>
      <c r="E23" s="2"/>
      <c r="F23" s="2"/>
      <c r="G23" s="2"/>
      <c r="H23" s="44"/>
      <c r="I23" s="10">
        <f t="shared" si="1"/>
        <v>-10</v>
      </c>
      <c r="J23" s="12"/>
    </row>
    <row r="24" spans="1:10" x14ac:dyDescent="0.35">
      <c r="A24" t="s">
        <v>60</v>
      </c>
      <c r="B24" s="30">
        <v>2100</v>
      </c>
      <c r="D24" s="2">
        <f>Expenditure!S70</f>
        <v>2300</v>
      </c>
      <c r="E24" s="2"/>
      <c r="F24" s="2"/>
      <c r="G24" s="2"/>
      <c r="H24" s="44"/>
      <c r="I24" s="10">
        <f t="shared" si="1"/>
        <v>200</v>
      </c>
      <c r="J24" s="12">
        <f>I24/B24</f>
        <v>9.5238095238095233E-2</v>
      </c>
    </row>
    <row r="25" spans="1:10" x14ac:dyDescent="0.35">
      <c r="A25" t="s">
        <v>22</v>
      </c>
      <c r="B25" s="30">
        <v>510.84</v>
      </c>
      <c r="D25" s="2">
        <f>Expenditure!T70</f>
        <v>236.15</v>
      </c>
      <c r="E25" s="2"/>
      <c r="F25" s="2"/>
      <c r="G25" s="2"/>
      <c r="H25" s="44"/>
      <c r="I25" s="10">
        <f t="shared" si="1"/>
        <v>-274.68999999999994</v>
      </c>
      <c r="J25" s="12">
        <f>I25/B25</f>
        <v>-0.53772218307102015</v>
      </c>
    </row>
    <row r="26" spans="1:10" x14ac:dyDescent="0.35">
      <c r="A26" t="s">
        <v>32</v>
      </c>
      <c r="B26" s="30">
        <v>411.84</v>
      </c>
      <c r="D26" s="2">
        <f>Expenditure!U70</f>
        <v>434.72</v>
      </c>
      <c r="E26" s="2"/>
      <c r="F26" s="2"/>
      <c r="G26" s="2"/>
      <c r="H26" s="44"/>
      <c r="I26" s="10">
        <f t="shared" si="1"/>
        <v>22.880000000000052</v>
      </c>
      <c r="J26" s="12">
        <f>I26/B26</f>
        <v>5.5555555555555684E-2</v>
      </c>
    </row>
    <row r="27" spans="1:10" x14ac:dyDescent="0.35">
      <c r="A27" t="s">
        <v>76</v>
      </c>
      <c r="B27" s="30">
        <v>0</v>
      </c>
      <c r="D27" s="2">
        <f>Expenditure!V70</f>
        <v>0</v>
      </c>
      <c r="E27" s="2"/>
      <c r="F27" s="2"/>
      <c r="G27" s="2"/>
      <c r="H27" s="44"/>
      <c r="I27" s="10">
        <f t="shared" si="1"/>
        <v>0</v>
      </c>
      <c r="J27" s="12">
        <v>0</v>
      </c>
    </row>
    <row r="28" spans="1:10" x14ac:dyDescent="0.35">
      <c r="A28" t="s">
        <v>53</v>
      </c>
      <c r="B28" s="30">
        <v>140</v>
      </c>
      <c r="D28" s="2">
        <f>Expenditure!W70</f>
        <v>150</v>
      </c>
      <c r="E28" s="2"/>
      <c r="F28" s="2"/>
      <c r="G28" s="2"/>
      <c r="H28" s="44"/>
      <c r="I28" s="10">
        <f t="shared" si="1"/>
        <v>10</v>
      </c>
      <c r="J28" s="12">
        <f>I28/B28</f>
        <v>7.1428571428571425E-2</v>
      </c>
    </row>
    <row r="29" spans="1:10" x14ac:dyDescent="0.35">
      <c r="A29" t="s">
        <v>33</v>
      </c>
      <c r="B29" s="30">
        <v>529.36</v>
      </c>
      <c r="D29" s="2">
        <f>Expenditure!X70</f>
        <v>0</v>
      </c>
      <c r="E29" s="2"/>
      <c r="F29" s="2"/>
      <c r="G29" s="2"/>
      <c r="H29" s="44"/>
      <c r="I29" s="10">
        <f t="shared" si="1"/>
        <v>-529.36</v>
      </c>
      <c r="J29" s="12">
        <f>I29/B29</f>
        <v>-1</v>
      </c>
    </row>
    <row r="30" spans="1:10" x14ac:dyDescent="0.35">
      <c r="A30" t="s">
        <v>8</v>
      </c>
      <c r="B30" s="30">
        <v>1317.5700000000002</v>
      </c>
      <c r="D30" s="2">
        <f>Expenditure!J70</f>
        <v>861.45999999999981</v>
      </c>
      <c r="E30" s="2"/>
      <c r="F30" s="2"/>
      <c r="G30" s="2"/>
      <c r="H30" s="44"/>
      <c r="I30" s="10">
        <f t="shared" si="1"/>
        <v>-456.11000000000035</v>
      </c>
      <c r="J30" s="12">
        <f>I30/B30</f>
        <v>-0.34617515577919983</v>
      </c>
    </row>
    <row r="31" spans="1:10" x14ac:dyDescent="0.35">
      <c r="A31" t="s">
        <v>9</v>
      </c>
      <c r="B31" s="30">
        <v>0</v>
      </c>
      <c r="D31" s="2">
        <f>Expenditure!Y70</f>
        <v>417.78</v>
      </c>
      <c r="E31" s="2"/>
      <c r="F31" s="2"/>
      <c r="G31" s="2"/>
      <c r="H31" s="44"/>
      <c r="I31" s="10">
        <f t="shared" si="1"/>
        <v>417.78</v>
      </c>
      <c r="J31" s="12">
        <v>1</v>
      </c>
    </row>
    <row r="32" spans="1:10" x14ac:dyDescent="0.35">
      <c r="A32" t="s">
        <v>10</v>
      </c>
      <c r="B32" s="30">
        <v>100</v>
      </c>
      <c r="D32" s="2">
        <f>Expenditure!Z70</f>
        <v>0</v>
      </c>
      <c r="E32" s="2"/>
      <c r="F32" s="2"/>
      <c r="G32" s="2"/>
      <c r="H32" s="44"/>
      <c r="I32" s="10">
        <f t="shared" si="1"/>
        <v>-100</v>
      </c>
      <c r="J32" s="12">
        <v>0</v>
      </c>
    </row>
    <row r="33" spans="1:10" x14ac:dyDescent="0.35">
      <c r="A33" t="s">
        <v>11</v>
      </c>
      <c r="B33" s="31">
        <v>2050.27</v>
      </c>
      <c r="D33" s="8">
        <f>Expenditure!AA70</f>
        <v>987.67000000000007</v>
      </c>
      <c r="E33" s="8"/>
      <c r="F33" s="8"/>
      <c r="H33" s="45"/>
      <c r="I33" s="10">
        <f t="shared" si="1"/>
        <v>-1062.5999999999999</v>
      </c>
      <c r="J33" s="12">
        <v>0</v>
      </c>
    </row>
    <row r="34" spans="1:10" x14ac:dyDescent="0.35">
      <c r="A34" s="1"/>
      <c r="B34" s="32">
        <f>SUM(B17:B33)</f>
        <v>14351.45</v>
      </c>
      <c r="C34" s="24">
        <f t="shared" ref="C34:D34" si="2">SUM(C17:C33)</f>
        <v>0</v>
      </c>
      <c r="D34" s="39">
        <f t="shared" si="2"/>
        <v>11881.63</v>
      </c>
      <c r="E34" s="24">
        <v>45.8</v>
      </c>
      <c r="F34" s="24"/>
      <c r="G34" s="24"/>
      <c r="H34" s="46"/>
      <c r="I34" s="10">
        <f t="shared" si="1"/>
        <v>-2469.8200000000015</v>
      </c>
      <c r="J34" s="12">
        <f>I34/B34</f>
        <v>-0.17209550254503911</v>
      </c>
    </row>
    <row r="35" spans="1:10" x14ac:dyDescent="0.35">
      <c r="A35" s="1"/>
      <c r="B35" s="30"/>
      <c r="D35" s="2"/>
      <c r="E35" s="2">
        <v>45.8</v>
      </c>
      <c r="F35" s="2"/>
      <c r="G35" s="2"/>
      <c r="H35" s="34"/>
    </row>
    <row r="36" spans="1:10" x14ac:dyDescent="0.35">
      <c r="A36" s="1"/>
      <c r="B36" s="30"/>
      <c r="D36" s="2"/>
      <c r="E36" s="2">
        <v>100</v>
      </c>
      <c r="F36" s="2"/>
      <c r="G36" s="2"/>
      <c r="H36" s="35"/>
    </row>
    <row r="37" spans="1:10" x14ac:dyDescent="0.35">
      <c r="A37" s="1"/>
      <c r="B37" s="30"/>
      <c r="D37" s="2"/>
      <c r="E37" s="2">
        <v>168</v>
      </c>
      <c r="F37" s="2"/>
      <c r="G37" s="2"/>
      <c r="H37" s="34"/>
    </row>
    <row r="38" spans="1:10" x14ac:dyDescent="0.35">
      <c r="A38" s="1"/>
      <c r="B38" s="30"/>
      <c r="C38" s="9"/>
      <c r="D38" s="2"/>
      <c r="E38" s="2">
        <v>182.8</v>
      </c>
      <c r="F38" s="2"/>
      <c r="G38" s="2"/>
      <c r="H38" s="34"/>
    </row>
    <row r="39" spans="1:10" x14ac:dyDescent="0.35">
      <c r="A39" s="1" t="s">
        <v>89</v>
      </c>
      <c r="B39" s="32">
        <v>11371.43</v>
      </c>
      <c r="C39" s="9"/>
      <c r="D39" s="24">
        <f>B43</f>
        <v>8262.4200000000019</v>
      </c>
      <c r="E39" s="24">
        <v>182.8</v>
      </c>
      <c r="F39" s="24"/>
      <c r="G39" s="24"/>
      <c r="H39" s="46"/>
    </row>
    <row r="40" spans="1:10" x14ac:dyDescent="0.35">
      <c r="A40" s="1" t="s">
        <v>90</v>
      </c>
      <c r="B40" s="31">
        <f>B14</f>
        <v>11242.44</v>
      </c>
      <c r="D40" s="31">
        <f>D14</f>
        <v>13721.61</v>
      </c>
      <c r="E40" s="2">
        <v>198.64</v>
      </c>
      <c r="F40" s="8"/>
      <c r="G40" s="2"/>
      <c r="H40" s="45"/>
    </row>
    <row r="41" spans="1:10" x14ac:dyDescent="0.35">
      <c r="A41" s="1"/>
      <c r="B41" s="30">
        <f>SUM(B39:B40)</f>
        <v>22613.870000000003</v>
      </c>
      <c r="D41" s="30">
        <f>SUM(D39:D40)</f>
        <v>21984.030000000002</v>
      </c>
      <c r="E41" s="2">
        <v>454.89</v>
      </c>
      <c r="F41" s="2"/>
      <c r="G41" s="2"/>
      <c r="H41" s="44"/>
    </row>
    <row r="42" spans="1:10" x14ac:dyDescent="0.35">
      <c r="A42" s="1" t="s">
        <v>91</v>
      </c>
      <c r="B42" s="31">
        <f>B34</f>
        <v>14351.45</v>
      </c>
      <c r="D42" s="31">
        <f>D34</f>
        <v>11881.63</v>
      </c>
      <c r="E42" s="2">
        <v>785.02</v>
      </c>
      <c r="F42" s="8"/>
      <c r="G42" s="2"/>
      <c r="H42" s="45"/>
    </row>
    <row r="43" spans="1:10" x14ac:dyDescent="0.35">
      <c r="A43" s="51" t="s">
        <v>92</v>
      </c>
      <c r="B43" s="32">
        <f>B41-B42</f>
        <v>8262.4200000000019</v>
      </c>
      <c r="C43" s="9"/>
      <c r="D43" s="32">
        <f>D41-D42</f>
        <v>10102.400000000003</v>
      </c>
      <c r="E43" s="24">
        <v>25</v>
      </c>
      <c r="F43" s="24"/>
      <c r="G43" s="24"/>
      <c r="H43" s="46"/>
    </row>
    <row r="44" spans="1:10" x14ac:dyDescent="0.35">
      <c r="B44" s="30"/>
      <c r="D44" s="2"/>
      <c r="E44" s="2">
        <v>428.28</v>
      </c>
      <c r="F44" s="2"/>
      <c r="G44" s="2"/>
      <c r="H44" s="2"/>
    </row>
    <row r="45" spans="1:10" x14ac:dyDescent="0.35">
      <c r="A45" s="9" t="s">
        <v>34</v>
      </c>
      <c r="B45" s="30"/>
      <c r="C45" s="9"/>
      <c r="D45" s="2"/>
      <c r="E45" s="2">
        <v>26</v>
      </c>
      <c r="F45" s="2"/>
      <c r="G45" s="2"/>
      <c r="H45" s="2"/>
    </row>
    <row r="46" spans="1:10" x14ac:dyDescent="0.35">
      <c r="A46" t="s">
        <v>35</v>
      </c>
      <c r="B46" s="30">
        <v>5739.85</v>
      </c>
      <c r="D46" s="2">
        <v>1793.12</v>
      </c>
      <c r="E46" s="2">
        <v>26</v>
      </c>
      <c r="F46" s="2"/>
      <c r="G46" s="2"/>
      <c r="H46" s="2"/>
    </row>
    <row r="47" spans="1:10" x14ac:dyDescent="0.35">
      <c r="A47" t="s">
        <v>36</v>
      </c>
      <c r="B47" s="31">
        <v>2522.5700000000002</v>
      </c>
      <c r="D47" s="8">
        <v>8309.2800000000007</v>
      </c>
      <c r="E47" s="2">
        <v>45.6</v>
      </c>
      <c r="F47" s="2"/>
      <c r="G47" s="2"/>
      <c r="H47" s="2"/>
    </row>
    <row r="48" spans="1:10" x14ac:dyDescent="0.35">
      <c r="A48" s="9" t="s">
        <v>84</v>
      </c>
      <c r="B48" s="32">
        <f>SUM(B46:B47)</f>
        <v>8262.42</v>
      </c>
      <c r="D48" s="24">
        <f>SUM(D46:D47)</f>
        <v>10102.400000000001</v>
      </c>
      <c r="E48" s="2">
        <v>45.8</v>
      </c>
      <c r="F48" s="2"/>
      <c r="G48" s="2"/>
      <c r="H48" s="2"/>
      <c r="J48" s="1"/>
    </row>
    <row r="49" spans="1:10" x14ac:dyDescent="0.35">
      <c r="A49" t="s">
        <v>123</v>
      </c>
      <c r="B49" s="32"/>
      <c r="D49" s="8"/>
      <c r="E49" s="2"/>
      <c r="F49" s="2"/>
      <c r="G49" s="2"/>
      <c r="H49" s="2"/>
      <c r="J49" s="1"/>
    </row>
    <row r="50" spans="1:10" x14ac:dyDescent="0.35">
      <c r="A50" s="9"/>
      <c r="B50" s="32"/>
      <c r="D50" s="2">
        <f>SUM(D48:D49)</f>
        <v>10102.400000000001</v>
      </c>
      <c r="E50" s="2"/>
      <c r="F50" s="2"/>
      <c r="G50" s="2"/>
      <c r="H50" s="2"/>
      <c r="J50" s="1"/>
    </row>
    <row r="51" spans="1:10" x14ac:dyDescent="0.35">
      <c r="A51" t="s">
        <v>40</v>
      </c>
      <c r="D51" s="8"/>
    </row>
    <row r="52" spans="1:10" x14ac:dyDescent="0.35">
      <c r="A52" s="9" t="s">
        <v>124</v>
      </c>
      <c r="D52" s="24">
        <f>D50-D51</f>
        <v>10102.400000000001</v>
      </c>
    </row>
    <row r="54" spans="1:10" x14ac:dyDescent="0.35">
      <c r="G54">
        <f>E54-F54</f>
        <v>0</v>
      </c>
    </row>
  </sheetData>
  <pageMargins left="0.7" right="0.7" top="0.75" bottom="0.75" header="0.3" footer="0.3"/>
  <pageSetup paperSize="9" scale="97" orientation="portrait" r:id="rId1"/>
  <headerFooter>
    <oddHeader>&amp;C&amp;"-,Bold"&amp;14Barford St John and St Michael Parish Council
Accounts at 14th September 2023</oddHeader>
  </headerFooter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334C1-F33C-43A5-876D-14669A605895}">
  <sheetPr>
    <pageSetUpPr fitToPage="1"/>
  </sheetPr>
  <dimension ref="A2:L54"/>
  <sheetViews>
    <sheetView zoomScaleNormal="100" workbookViewId="0">
      <selection activeCell="F17" sqref="F17"/>
    </sheetView>
  </sheetViews>
  <sheetFormatPr defaultRowHeight="14.5" x14ac:dyDescent="0.35"/>
  <cols>
    <col min="1" max="1" width="34.08984375" customWidth="1"/>
    <col min="2" max="2" width="8.90625" bestFit="1" customWidth="1"/>
    <col min="3" max="3" width="1.54296875" customWidth="1"/>
    <col min="4" max="4" width="9.1796875" bestFit="1" customWidth="1"/>
    <col min="5" max="5" width="1.54296875" customWidth="1"/>
    <col min="6" max="6" width="10.36328125" bestFit="1" customWidth="1"/>
    <col min="7" max="7" width="1.54296875" customWidth="1"/>
    <col min="8" max="8" width="9.1796875" customWidth="1"/>
    <col min="9" max="9" width="7.26953125" hidden="1" customWidth="1"/>
    <col min="10" max="10" width="7.7265625" hidden="1" customWidth="1"/>
    <col min="11" max="11" width="2.7265625" customWidth="1"/>
  </cols>
  <sheetData>
    <row r="2" spans="1:12" x14ac:dyDescent="0.35">
      <c r="B2" s="28" t="s">
        <v>81</v>
      </c>
      <c r="C2" s="41"/>
      <c r="D2" s="28" t="s">
        <v>85</v>
      </c>
      <c r="E2" s="28"/>
      <c r="F2" s="28" t="s">
        <v>85</v>
      </c>
      <c r="G2" s="28"/>
      <c r="H2" s="42" t="s">
        <v>137</v>
      </c>
      <c r="I2" s="11" t="s">
        <v>30</v>
      </c>
      <c r="J2" s="11" t="s">
        <v>52</v>
      </c>
    </row>
    <row r="3" spans="1:12" x14ac:dyDescent="0.35">
      <c r="B3" s="40" t="s">
        <v>77</v>
      </c>
      <c r="C3" s="41"/>
      <c r="D3" s="28" t="s">
        <v>79</v>
      </c>
      <c r="E3" s="28"/>
      <c r="F3" s="28" t="s">
        <v>80</v>
      </c>
      <c r="G3" s="28"/>
      <c r="H3" s="42" t="s">
        <v>78</v>
      </c>
      <c r="I3" s="11"/>
      <c r="J3" s="11"/>
    </row>
    <row r="4" spans="1:12" x14ac:dyDescent="0.35">
      <c r="A4" s="9" t="s">
        <v>27</v>
      </c>
      <c r="B4" s="29"/>
      <c r="C4" s="9"/>
      <c r="H4" s="33"/>
    </row>
    <row r="5" spans="1:12" x14ac:dyDescent="0.35">
      <c r="A5" t="s">
        <v>13</v>
      </c>
      <c r="B5" s="30">
        <v>10300</v>
      </c>
      <c r="D5" s="2">
        <f>Income!E23</f>
        <v>10300</v>
      </c>
      <c r="E5" s="2"/>
      <c r="F5" s="2">
        <f>D5</f>
        <v>10300</v>
      </c>
      <c r="G5" s="2"/>
      <c r="H5" s="44">
        <v>10800</v>
      </c>
      <c r="I5" s="10">
        <f t="shared" ref="I5:I14" si="0">D5-B5</f>
        <v>0</v>
      </c>
      <c r="J5" s="12">
        <f>I5/B5</f>
        <v>0</v>
      </c>
      <c r="L5" s="53" t="s">
        <v>138</v>
      </c>
    </row>
    <row r="6" spans="1:12" x14ac:dyDescent="0.35">
      <c r="A6" t="s">
        <v>14</v>
      </c>
      <c r="B6" s="30">
        <v>709</v>
      </c>
      <c r="D6" s="2">
        <f>Income!F23</f>
        <v>709</v>
      </c>
      <c r="E6" s="2"/>
      <c r="F6" s="2">
        <f>D6</f>
        <v>709</v>
      </c>
      <c r="G6" s="2"/>
      <c r="H6" s="44">
        <v>709</v>
      </c>
      <c r="I6" s="10">
        <f t="shared" si="0"/>
        <v>0</v>
      </c>
      <c r="J6" s="12">
        <f>I6/B6</f>
        <v>0</v>
      </c>
    </row>
    <row r="7" spans="1:12" x14ac:dyDescent="0.35">
      <c r="A7" t="s">
        <v>82</v>
      </c>
      <c r="B7" s="30">
        <v>0</v>
      </c>
      <c r="D7" s="2">
        <f>Income!H23</f>
        <v>0</v>
      </c>
      <c r="E7" s="2"/>
      <c r="F7" s="2">
        <f>E7</f>
        <v>0</v>
      </c>
      <c r="G7" s="2"/>
      <c r="H7" s="44">
        <v>0</v>
      </c>
      <c r="I7" s="10">
        <f t="shared" si="0"/>
        <v>0</v>
      </c>
      <c r="J7" s="12">
        <v>0</v>
      </c>
    </row>
    <row r="8" spans="1:12" x14ac:dyDescent="0.35">
      <c r="A8" t="s">
        <v>45</v>
      </c>
      <c r="B8" s="30">
        <v>14.94</v>
      </c>
      <c r="D8" s="2">
        <f>Income!I23</f>
        <v>0</v>
      </c>
      <c r="E8" s="2"/>
      <c r="F8" s="2">
        <v>14.94</v>
      </c>
      <c r="G8" s="2"/>
      <c r="H8" s="44">
        <v>15</v>
      </c>
      <c r="I8" s="10">
        <f t="shared" si="0"/>
        <v>-14.94</v>
      </c>
      <c r="J8" s="12">
        <f>I8/B8</f>
        <v>-1</v>
      </c>
    </row>
    <row r="9" spans="1:12" x14ac:dyDescent="0.35">
      <c r="A9" t="s">
        <v>17</v>
      </c>
      <c r="B9" s="30">
        <v>5.5</v>
      </c>
      <c r="D9" s="2">
        <f>Income!J23</f>
        <v>86.710000000000008</v>
      </c>
      <c r="E9" s="2"/>
      <c r="F9" s="2">
        <f>D9*2</f>
        <v>173.42000000000002</v>
      </c>
      <c r="G9" s="2"/>
      <c r="H9" s="44">
        <v>2</v>
      </c>
      <c r="I9" s="10">
        <f t="shared" si="0"/>
        <v>81.210000000000008</v>
      </c>
      <c r="J9" s="12">
        <f>I9/B9</f>
        <v>14.765454545454547</v>
      </c>
    </row>
    <row r="10" spans="1:12" x14ac:dyDescent="0.35">
      <c r="A10" t="s">
        <v>59</v>
      </c>
      <c r="B10" s="30">
        <v>185</v>
      </c>
      <c r="D10" s="2">
        <f>Income!K23</f>
        <v>152.28</v>
      </c>
      <c r="E10" s="2"/>
      <c r="F10" s="2">
        <f>D10*2</f>
        <v>304.56</v>
      </c>
      <c r="G10" s="2"/>
      <c r="H10" s="44">
        <f>D10</f>
        <v>152.28</v>
      </c>
      <c r="I10" s="10">
        <f t="shared" si="0"/>
        <v>-32.72</v>
      </c>
      <c r="J10" s="12">
        <f>I10/B10</f>
        <v>-0.17686486486486486</v>
      </c>
    </row>
    <row r="11" spans="1:12" x14ac:dyDescent="0.35">
      <c r="A11" t="s">
        <v>9</v>
      </c>
      <c r="B11" s="30">
        <v>0</v>
      </c>
      <c r="D11" s="2">
        <f>Income!L23</f>
        <v>322.58999999999997</v>
      </c>
      <c r="E11" s="2"/>
      <c r="F11" s="2">
        <v>0</v>
      </c>
      <c r="G11" s="2"/>
      <c r="H11" s="44">
        <v>0</v>
      </c>
      <c r="I11" s="10">
        <f t="shared" si="0"/>
        <v>322.58999999999997</v>
      </c>
      <c r="J11" s="12">
        <v>1</v>
      </c>
    </row>
    <row r="12" spans="1:12" x14ac:dyDescent="0.35">
      <c r="A12" t="s">
        <v>69</v>
      </c>
      <c r="B12" s="30">
        <v>28</v>
      </c>
      <c r="D12" s="2">
        <f>Income!M23</f>
        <v>0</v>
      </c>
      <c r="E12" s="2"/>
      <c r="F12" s="2"/>
      <c r="G12" s="2"/>
      <c r="H12" s="44">
        <v>0</v>
      </c>
      <c r="I12" s="10">
        <f t="shared" si="0"/>
        <v>-28</v>
      </c>
      <c r="J12" s="12">
        <v>0</v>
      </c>
    </row>
    <row r="13" spans="1:12" x14ac:dyDescent="0.35">
      <c r="A13" t="s">
        <v>61</v>
      </c>
      <c r="B13" s="31">
        <v>0</v>
      </c>
      <c r="D13" s="8">
        <f>Income!N23</f>
        <v>2151.0300000000002</v>
      </c>
      <c r="E13" s="2"/>
      <c r="F13" s="8">
        <f>D30</f>
        <v>861.45999999999981</v>
      </c>
      <c r="G13" s="2">
        <f>E13-F13</f>
        <v>-861.45999999999981</v>
      </c>
      <c r="H13" s="45">
        <v>800</v>
      </c>
      <c r="I13" s="10">
        <f t="shared" si="0"/>
        <v>2151.0300000000002</v>
      </c>
      <c r="J13" s="22" t="s">
        <v>46</v>
      </c>
    </row>
    <row r="14" spans="1:12" x14ac:dyDescent="0.35">
      <c r="A14" s="9" t="s">
        <v>28</v>
      </c>
      <c r="B14" s="32">
        <f>SUM(B5:B13)</f>
        <v>11242.44</v>
      </c>
      <c r="C14" s="24">
        <f>SUM(C5:C13)</f>
        <v>0</v>
      </c>
      <c r="D14" s="24">
        <f>SUM(D5:D13)</f>
        <v>13721.61</v>
      </c>
      <c r="E14" s="24"/>
      <c r="F14" s="24">
        <f>SUM(F5:F13)</f>
        <v>12363.38</v>
      </c>
      <c r="G14" s="24"/>
      <c r="H14" s="46">
        <f>SUM(H5:H13)</f>
        <v>12478.28</v>
      </c>
      <c r="I14" s="10">
        <f t="shared" si="0"/>
        <v>2479.17</v>
      </c>
      <c r="J14" s="12">
        <f>I14/B14</f>
        <v>0.22051885533745344</v>
      </c>
    </row>
    <row r="15" spans="1:12" x14ac:dyDescent="0.35">
      <c r="B15" s="30"/>
      <c r="D15" s="2"/>
      <c r="E15" s="2"/>
      <c r="F15" s="2"/>
      <c r="G15" s="2"/>
      <c r="H15" s="34"/>
    </row>
    <row r="16" spans="1:12" x14ac:dyDescent="0.35">
      <c r="A16" s="9" t="s">
        <v>29</v>
      </c>
      <c r="B16" s="30"/>
      <c r="C16" s="9"/>
      <c r="D16" s="2"/>
      <c r="E16" s="2"/>
      <c r="F16" s="2"/>
      <c r="G16" s="2"/>
      <c r="H16" s="34"/>
    </row>
    <row r="17" spans="1:10" x14ac:dyDescent="0.35">
      <c r="A17" t="s">
        <v>31</v>
      </c>
      <c r="B17" s="30">
        <v>3260.5199999999995</v>
      </c>
      <c r="D17" s="2">
        <f>Expenditure!K70</f>
        <v>2766.6000000000004</v>
      </c>
      <c r="E17" s="2"/>
      <c r="F17" s="2">
        <f>(D17+246.6)*2</f>
        <v>6026.4000000000005</v>
      </c>
      <c r="G17" s="2">
        <f>E17-F17</f>
        <v>-6026.4000000000005</v>
      </c>
      <c r="H17" s="44">
        <f>(F17*$H$36)+F17</f>
        <v>6327.72</v>
      </c>
      <c r="I17" s="10">
        <f>D17-B17</f>
        <v>-493.91999999999916</v>
      </c>
      <c r="J17" s="12">
        <f>I17/B17</f>
        <v>-0.1514850391962016</v>
      </c>
    </row>
    <row r="18" spans="1:10" x14ac:dyDescent="0.35">
      <c r="A18" t="s">
        <v>88</v>
      </c>
      <c r="B18" s="30">
        <v>361</v>
      </c>
      <c r="D18" s="2">
        <f>Expenditure!L70</f>
        <v>286</v>
      </c>
      <c r="E18" s="2"/>
      <c r="F18" s="2">
        <v>312</v>
      </c>
      <c r="G18" s="2">
        <f>E18-F18</f>
        <v>-312</v>
      </c>
      <c r="H18" s="44">
        <f>26*12</f>
        <v>312</v>
      </c>
      <c r="I18" s="10"/>
      <c r="J18" s="12"/>
    </row>
    <row r="19" spans="1:10" x14ac:dyDescent="0.35">
      <c r="A19" t="s">
        <v>3</v>
      </c>
      <c r="B19" s="30">
        <v>554.44000000000005</v>
      </c>
      <c r="D19" s="2">
        <f>Expenditure!M70</f>
        <v>537.28</v>
      </c>
      <c r="E19" s="2"/>
      <c r="F19" s="2">
        <f>D19</f>
        <v>537.28</v>
      </c>
      <c r="G19" s="2"/>
      <c r="H19" s="44">
        <f>(F19*$H$36)+F19</f>
        <v>564.14400000000001</v>
      </c>
      <c r="I19" s="10">
        <f t="shared" ref="I19:I34" si="1">D19-B19</f>
        <v>-17.160000000000082</v>
      </c>
      <c r="J19" s="12">
        <f>I19/B19</f>
        <v>-3.0950147896977274E-2</v>
      </c>
    </row>
    <row r="20" spans="1:10" x14ac:dyDescent="0.35">
      <c r="A20" t="s">
        <v>65</v>
      </c>
      <c r="B20" s="30">
        <v>290</v>
      </c>
      <c r="D20" s="2">
        <f>Expenditure!N70</f>
        <v>230</v>
      </c>
      <c r="E20" s="2"/>
      <c r="F20" s="2">
        <v>290</v>
      </c>
      <c r="G20" s="2"/>
      <c r="H20" s="44">
        <f>(F20*$H$36)+F20</f>
        <v>304.5</v>
      </c>
      <c r="I20" s="10">
        <f t="shared" si="1"/>
        <v>-60</v>
      </c>
      <c r="J20" s="12">
        <f>I20/B20</f>
        <v>-0.20689655172413793</v>
      </c>
    </row>
    <row r="21" spans="1:10" x14ac:dyDescent="0.35">
      <c r="A21" t="s">
        <v>66</v>
      </c>
      <c r="B21" s="30">
        <v>0</v>
      </c>
      <c r="D21" s="2">
        <f>Expenditure!O70</f>
        <v>60</v>
      </c>
      <c r="E21" s="2"/>
      <c r="F21" s="2">
        <v>60</v>
      </c>
      <c r="G21" s="2"/>
      <c r="H21" s="44">
        <v>60</v>
      </c>
      <c r="I21" s="10">
        <f t="shared" si="1"/>
        <v>60</v>
      </c>
      <c r="J21" s="12">
        <v>0</v>
      </c>
    </row>
    <row r="22" spans="1:10" x14ac:dyDescent="0.35">
      <c r="A22" t="s">
        <v>5</v>
      </c>
      <c r="B22" s="30">
        <v>2715.6099999999997</v>
      </c>
      <c r="D22" s="2">
        <f>Expenditure!R70</f>
        <v>2613.9700000000003</v>
      </c>
      <c r="E22" s="2"/>
      <c r="F22" s="2">
        <f>B22</f>
        <v>2715.6099999999997</v>
      </c>
      <c r="G22" s="2"/>
      <c r="H22" s="44">
        <f>(F22*$H$36)+F22</f>
        <v>2851.3904999999995</v>
      </c>
      <c r="I22" s="10">
        <f t="shared" si="1"/>
        <v>-101.63999999999942</v>
      </c>
      <c r="J22" s="12">
        <f>I22/B22</f>
        <v>-3.742805483850753E-2</v>
      </c>
    </row>
    <row r="23" spans="1:10" x14ac:dyDescent="0.35">
      <c r="A23" t="s">
        <v>63</v>
      </c>
      <c r="B23" s="30">
        <v>10</v>
      </c>
      <c r="D23" s="2">
        <f>Expenditure!P70</f>
        <v>0</v>
      </c>
      <c r="E23" s="2"/>
      <c r="F23" s="2">
        <v>200</v>
      </c>
      <c r="G23" s="2"/>
      <c r="H23" s="44">
        <v>250</v>
      </c>
      <c r="I23" s="10">
        <f t="shared" si="1"/>
        <v>-10</v>
      </c>
      <c r="J23" s="12"/>
    </row>
    <row r="24" spans="1:10" x14ac:dyDescent="0.35">
      <c r="A24" t="s">
        <v>60</v>
      </c>
      <c r="B24" s="30">
        <v>2100</v>
      </c>
      <c r="D24" s="2">
        <f>Expenditure!S70</f>
        <v>2300</v>
      </c>
      <c r="E24" s="2"/>
      <c r="F24" s="2">
        <f>D24+1300</f>
        <v>3600</v>
      </c>
      <c r="G24" s="2"/>
      <c r="H24" s="44">
        <v>2000</v>
      </c>
      <c r="I24" s="10">
        <f t="shared" si="1"/>
        <v>200</v>
      </c>
      <c r="J24" s="12">
        <f>I24/B24</f>
        <v>9.5238095238095233E-2</v>
      </c>
    </row>
    <row r="25" spans="1:10" x14ac:dyDescent="0.35">
      <c r="A25" t="s">
        <v>22</v>
      </c>
      <c r="B25" s="30">
        <v>510.84</v>
      </c>
      <c r="D25" s="2">
        <f>Expenditure!T70</f>
        <v>236.15</v>
      </c>
      <c r="E25" s="2"/>
      <c r="F25" s="2">
        <v>200</v>
      </c>
      <c r="G25" s="2"/>
      <c r="H25" s="44">
        <f>(250*$H$36)+250</f>
        <v>262.5</v>
      </c>
      <c r="I25" s="10">
        <f t="shared" si="1"/>
        <v>-274.68999999999994</v>
      </c>
      <c r="J25" s="12">
        <f>I25/B25</f>
        <v>-0.53772218307102015</v>
      </c>
    </row>
    <row r="26" spans="1:10" x14ac:dyDescent="0.35">
      <c r="A26" t="s">
        <v>32</v>
      </c>
      <c r="B26" s="30">
        <v>411.84</v>
      </c>
      <c r="D26" s="2">
        <f>Expenditure!U70</f>
        <v>434.72</v>
      </c>
      <c r="E26" s="2"/>
      <c r="F26" s="2">
        <f>D26+223.08</f>
        <v>657.80000000000007</v>
      </c>
      <c r="G26" s="2"/>
      <c r="H26" s="44">
        <f>(F26*$H$36)+F26</f>
        <v>690.69</v>
      </c>
      <c r="I26" s="10">
        <f t="shared" si="1"/>
        <v>22.880000000000052</v>
      </c>
      <c r="J26" s="12">
        <f>I26/B26</f>
        <v>5.5555555555555684E-2</v>
      </c>
    </row>
    <row r="27" spans="1:10" x14ac:dyDescent="0.35">
      <c r="A27" t="s">
        <v>76</v>
      </c>
      <c r="B27" s="30">
        <v>0</v>
      </c>
      <c r="D27" s="2">
        <f>Expenditure!V70</f>
        <v>0</v>
      </c>
      <c r="E27" s="2"/>
      <c r="F27" s="2">
        <v>0</v>
      </c>
      <c r="G27" s="2">
        <f>E27-F27</f>
        <v>0</v>
      </c>
      <c r="H27" s="44">
        <v>100</v>
      </c>
      <c r="I27" s="10">
        <f t="shared" si="1"/>
        <v>0</v>
      </c>
      <c r="J27" s="12">
        <v>0</v>
      </c>
    </row>
    <row r="28" spans="1:10" x14ac:dyDescent="0.35">
      <c r="A28" t="s">
        <v>53</v>
      </c>
      <c r="B28" s="30">
        <v>140</v>
      </c>
      <c r="D28" s="2">
        <f>Expenditure!W70</f>
        <v>150</v>
      </c>
      <c r="E28" s="2"/>
      <c r="F28" s="2">
        <v>150</v>
      </c>
      <c r="G28" s="2"/>
      <c r="H28" s="44">
        <f>(F28*$H$36)+F28</f>
        <v>157.5</v>
      </c>
      <c r="I28" s="10">
        <f t="shared" si="1"/>
        <v>10</v>
      </c>
      <c r="J28" s="12">
        <f>I28/B28</f>
        <v>7.1428571428571425E-2</v>
      </c>
    </row>
    <row r="29" spans="1:10" x14ac:dyDescent="0.35">
      <c r="A29" t="s">
        <v>33</v>
      </c>
      <c r="B29" s="30">
        <v>529.36</v>
      </c>
      <c r="D29" s="2">
        <f>Expenditure!X70</f>
        <v>0</v>
      </c>
      <c r="E29" s="2"/>
      <c r="F29" s="2">
        <v>0</v>
      </c>
      <c r="G29" s="2"/>
      <c r="H29" s="44">
        <v>150</v>
      </c>
      <c r="I29" s="10">
        <f t="shared" si="1"/>
        <v>-529.36</v>
      </c>
      <c r="J29" s="12">
        <f>I29/B29</f>
        <v>-1</v>
      </c>
    </row>
    <row r="30" spans="1:10" x14ac:dyDescent="0.35">
      <c r="A30" t="s">
        <v>8</v>
      </c>
      <c r="B30" s="30">
        <v>1317.5700000000002</v>
      </c>
      <c r="D30" s="2">
        <f>Expenditure!J70</f>
        <v>861.45999999999981</v>
      </c>
      <c r="E30" s="2"/>
      <c r="F30" s="2">
        <f>D30+200</f>
        <v>1061.4599999999998</v>
      </c>
      <c r="G30" s="2">
        <f>E30-F30</f>
        <v>-1061.4599999999998</v>
      </c>
      <c r="H30" s="44">
        <v>800</v>
      </c>
      <c r="I30" s="10">
        <f t="shared" si="1"/>
        <v>-456.11000000000035</v>
      </c>
      <c r="J30" s="12">
        <f>I30/B30</f>
        <v>-0.34617515577919983</v>
      </c>
    </row>
    <row r="31" spans="1:10" x14ac:dyDescent="0.35">
      <c r="A31" t="s">
        <v>9</v>
      </c>
      <c r="B31" s="30">
        <v>0</v>
      </c>
      <c r="D31" s="2">
        <f>Expenditure!Y70</f>
        <v>417.78</v>
      </c>
      <c r="E31" s="2"/>
      <c r="F31" s="2">
        <v>0</v>
      </c>
      <c r="G31" s="2">
        <f>E31-F31</f>
        <v>0</v>
      </c>
      <c r="H31" s="44">
        <v>0</v>
      </c>
      <c r="I31" s="10">
        <f t="shared" si="1"/>
        <v>417.78</v>
      </c>
      <c r="J31" s="12">
        <v>1</v>
      </c>
    </row>
    <row r="32" spans="1:10" x14ac:dyDescent="0.35">
      <c r="A32" t="s">
        <v>10</v>
      </c>
      <c r="B32" s="30">
        <v>100</v>
      </c>
      <c r="D32" s="2">
        <f>Expenditure!Z70</f>
        <v>0</v>
      </c>
      <c r="E32" s="2"/>
      <c r="F32" s="2">
        <v>0</v>
      </c>
      <c r="G32" s="2"/>
      <c r="H32" s="44">
        <v>0</v>
      </c>
      <c r="I32" s="10">
        <f t="shared" si="1"/>
        <v>-100</v>
      </c>
      <c r="J32" s="12">
        <v>0</v>
      </c>
    </row>
    <row r="33" spans="1:10" x14ac:dyDescent="0.35">
      <c r="A33" t="s">
        <v>11</v>
      </c>
      <c r="B33" s="31">
        <v>2050.27</v>
      </c>
      <c r="D33" s="8">
        <f>Expenditure!AA70</f>
        <v>987.67000000000007</v>
      </c>
      <c r="E33" s="8"/>
      <c r="F33" s="8">
        <f>D33</f>
        <v>987.67000000000007</v>
      </c>
      <c r="H33" s="45">
        <v>150</v>
      </c>
      <c r="I33" s="10">
        <f t="shared" si="1"/>
        <v>-1062.5999999999999</v>
      </c>
      <c r="J33" s="12">
        <v>0</v>
      </c>
    </row>
    <row r="34" spans="1:10" x14ac:dyDescent="0.35">
      <c r="A34" s="1"/>
      <c r="B34" s="32">
        <f>SUM(B17:B33)</f>
        <v>14351.45</v>
      </c>
      <c r="C34" s="24">
        <f t="shared" ref="C34:D34" si="2">SUM(C17:C33)</f>
        <v>0</v>
      </c>
      <c r="D34" s="39">
        <f t="shared" si="2"/>
        <v>11881.63</v>
      </c>
      <c r="E34" s="24">
        <v>45.8</v>
      </c>
      <c r="F34" s="24">
        <f>SUM(F17:F33)</f>
        <v>16798.22</v>
      </c>
      <c r="G34" s="24"/>
      <c r="H34" s="46">
        <f>SUM(H17:H33)</f>
        <v>14980.4445</v>
      </c>
      <c r="I34" s="10">
        <f t="shared" si="1"/>
        <v>-2469.8200000000015</v>
      </c>
      <c r="J34" s="12">
        <f>I34/B34</f>
        <v>-0.17209550254503911</v>
      </c>
    </row>
    <row r="35" spans="1:10" x14ac:dyDescent="0.35">
      <c r="A35" s="1"/>
      <c r="B35" s="30"/>
      <c r="D35" s="2"/>
      <c r="E35" s="2">
        <v>45.8</v>
      </c>
      <c r="F35" s="2"/>
      <c r="G35" s="2"/>
      <c r="H35" s="34"/>
    </row>
    <row r="36" spans="1:10" x14ac:dyDescent="0.35">
      <c r="A36" s="1"/>
      <c r="B36" s="30"/>
      <c r="D36" s="2"/>
      <c r="E36" s="2">
        <v>100</v>
      </c>
      <c r="F36" s="2"/>
      <c r="G36" s="2"/>
      <c r="H36" s="35">
        <v>0.05</v>
      </c>
    </row>
    <row r="37" spans="1:10" x14ac:dyDescent="0.35">
      <c r="A37" s="1"/>
      <c r="B37" s="30"/>
      <c r="D37" s="2"/>
      <c r="E37" s="2">
        <v>168</v>
      </c>
      <c r="F37" s="2"/>
      <c r="G37" s="2">
        <f>E37-F37</f>
        <v>168</v>
      </c>
      <c r="H37" s="34"/>
    </row>
    <row r="38" spans="1:10" x14ac:dyDescent="0.35">
      <c r="A38" s="1"/>
      <c r="B38" s="30"/>
      <c r="C38" s="9"/>
      <c r="D38" s="2"/>
      <c r="E38" s="2">
        <v>182.8</v>
      </c>
      <c r="F38" s="2"/>
      <c r="G38" s="2"/>
      <c r="H38" s="34"/>
    </row>
    <row r="39" spans="1:10" x14ac:dyDescent="0.35">
      <c r="A39" s="1" t="s">
        <v>89</v>
      </c>
      <c r="B39" s="32">
        <v>11371.43</v>
      </c>
      <c r="C39" s="9"/>
      <c r="D39" s="24">
        <f>B43</f>
        <v>8262.4200000000019</v>
      </c>
      <c r="E39" s="24">
        <v>182.8</v>
      </c>
      <c r="F39" s="24">
        <f>B43</f>
        <v>8262.4200000000019</v>
      </c>
      <c r="G39" s="24"/>
      <c r="H39" s="46">
        <f>F43</f>
        <v>3827.5800000000017</v>
      </c>
    </row>
    <row r="40" spans="1:10" x14ac:dyDescent="0.35">
      <c r="A40" s="1" t="s">
        <v>90</v>
      </c>
      <c r="B40" s="31">
        <f>B14</f>
        <v>11242.44</v>
      </c>
      <c r="D40" s="31">
        <f>D14</f>
        <v>13721.61</v>
      </c>
      <c r="E40" s="2">
        <v>198.64</v>
      </c>
      <c r="F40" s="8">
        <f>F14</f>
        <v>12363.38</v>
      </c>
      <c r="G40" s="2">
        <f t="shared" ref="G40:H40" si="3">G14</f>
        <v>0</v>
      </c>
      <c r="H40" s="45">
        <f t="shared" si="3"/>
        <v>12478.28</v>
      </c>
    </row>
    <row r="41" spans="1:10" x14ac:dyDescent="0.35">
      <c r="A41" s="1"/>
      <c r="B41" s="30">
        <f>SUM(B39:B40)</f>
        <v>22613.870000000003</v>
      </c>
      <c r="D41" s="30">
        <f>SUM(D39:D40)</f>
        <v>21984.030000000002</v>
      </c>
      <c r="E41" s="2">
        <v>454.89</v>
      </c>
      <c r="F41" s="2">
        <f>SUM(F39:F40)</f>
        <v>20625.800000000003</v>
      </c>
      <c r="G41" s="2">
        <f t="shared" ref="G41:H41" si="4">SUM(G39:G40)</f>
        <v>0</v>
      </c>
      <c r="H41" s="44">
        <f t="shared" si="4"/>
        <v>16305.860000000002</v>
      </c>
    </row>
    <row r="42" spans="1:10" x14ac:dyDescent="0.35">
      <c r="A42" s="1" t="s">
        <v>91</v>
      </c>
      <c r="B42" s="31">
        <f>B34</f>
        <v>14351.45</v>
      </c>
      <c r="D42" s="31">
        <f>D34</f>
        <v>11881.63</v>
      </c>
      <c r="E42" s="2">
        <v>785.02</v>
      </c>
      <c r="F42" s="8">
        <f>F34</f>
        <v>16798.22</v>
      </c>
      <c r="G42" s="2">
        <f t="shared" ref="G42:H42" si="5">G34</f>
        <v>0</v>
      </c>
      <c r="H42" s="45">
        <f t="shared" si="5"/>
        <v>14980.4445</v>
      </c>
    </row>
    <row r="43" spans="1:10" x14ac:dyDescent="0.35">
      <c r="A43" s="51" t="s">
        <v>92</v>
      </c>
      <c r="B43" s="32">
        <f>B41-B42</f>
        <v>8262.4200000000019</v>
      </c>
      <c r="C43" s="9"/>
      <c r="D43" s="32">
        <f>D41-D42</f>
        <v>10102.400000000003</v>
      </c>
      <c r="E43" s="24">
        <v>25</v>
      </c>
      <c r="F43" s="24">
        <f>F41-F42</f>
        <v>3827.5800000000017</v>
      </c>
      <c r="G43" s="24">
        <f t="shared" ref="G43:H43" si="6">G41-G42</f>
        <v>0</v>
      </c>
      <c r="H43" s="46">
        <f t="shared" si="6"/>
        <v>1325.4155000000028</v>
      </c>
    </row>
    <row r="44" spans="1:10" x14ac:dyDescent="0.35">
      <c r="B44" s="30"/>
      <c r="D44" s="2"/>
      <c r="E44" s="2">
        <v>428.28</v>
      </c>
      <c r="F44" s="2"/>
      <c r="G44" s="2">
        <f>E44-F44</f>
        <v>428.28</v>
      </c>
      <c r="H44" s="2"/>
    </row>
    <row r="45" spans="1:10" x14ac:dyDescent="0.35">
      <c r="A45" s="9" t="s">
        <v>34</v>
      </c>
      <c r="B45" s="30"/>
      <c r="C45" s="9"/>
      <c r="D45" s="2"/>
      <c r="E45" s="2">
        <v>26</v>
      </c>
      <c r="F45" s="2"/>
      <c r="G45" s="2"/>
      <c r="H45" s="2"/>
    </row>
    <row r="46" spans="1:10" x14ac:dyDescent="0.35">
      <c r="A46" t="s">
        <v>35</v>
      </c>
      <c r="B46" s="30">
        <v>5739.85</v>
      </c>
      <c r="D46" s="2">
        <v>4532.5600000000004</v>
      </c>
      <c r="E46" s="2">
        <v>26</v>
      </c>
      <c r="F46" s="2"/>
      <c r="G46" s="2"/>
      <c r="H46" s="2"/>
    </row>
    <row r="47" spans="1:10" x14ac:dyDescent="0.35">
      <c r="A47" t="s">
        <v>36</v>
      </c>
      <c r="B47" s="31">
        <v>2522.5700000000002</v>
      </c>
      <c r="D47" s="8">
        <v>8249.59</v>
      </c>
      <c r="E47" s="2">
        <v>45.6</v>
      </c>
      <c r="F47" s="2"/>
      <c r="G47" s="2"/>
      <c r="H47" s="2"/>
    </row>
    <row r="48" spans="1:10" x14ac:dyDescent="0.35">
      <c r="A48" s="9" t="s">
        <v>84</v>
      </c>
      <c r="B48" s="32">
        <f>SUM(B46:B47)</f>
        <v>8262.42</v>
      </c>
      <c r="D48" s="24">
        <f>SUM(D46:D47)</f>
        <v>12782.150000000001</v>
      </c>
      <c r="E48" s="2">
        <v>45.8</v>
      </c>
      <c r="F48" s="2"/>
      <c r="G48" s="2"/>
      <c r="H48" s="2"/>
      <c r="J48" s="1"/>
    </row>
    <row r="49" spans="1:10" x14ac:dyDescent="0.35">
      <c r="A49" t="s">
        <v>123</v>
      </c>
      <c r="B49" s="32"/>
      <c r="D49" s="8"/>
      <c r="E49" s="2"/>
      <c r="F49" s="2"/>
      <c r="G49" s="2"/>
      <c r="H49" s="2"/>
      <c r="J49" s="1"/>
    </row>
    <row r="50" spans="1:10" x14ac:dyDescent="0.35">
      <c r="A50" s="9"/>
      <c r="B50" s="32"/>
      <c r="D50" s="2">
        <f>SUM(D48:D49)</f>
        <v>12782.150000000001</v>
      </c>
      <c r="E50" s="2"/>
      <c r="F50" s="2"/>
      <c r="G50" s="2"/>
      <c r="H50" s="2"/>
      <c r="J50" s="1"/>
    </row>
    <row r="51" spans="1:10" x14ac:dyDescent="0.35">
      <c r="A51" t="s">
        <v>40</v>
      </c>
      <c r="D51" s="8"/>
    </row>
    <row r="52" spans="1:10" x14ac:dyDescent="0.35">
      <c r="A52" s="9" t="s">
        <v>124</v>
      </c>
      <c r="D52" s="24">
        <f>D50-D51</f>
        <v>12782.150000000001</v>
      </c>
    </row>
    <row r="54" spans="1:10" x14ac:dyDescent="0.35">
      <c r="G54">
        <f>E54-F54</f>
        <v>0</v>
      </c>
    </row>
  </sheetData>
  <pageMargins left="0.7" right="0.7" top="0.75" bottom="0.75" header="0.3" footer="0.3"/>
  <pageSetup paperSize="9" scale="97" orientation="portrait" r:id="rId1"/>
  <headerFooter>
    <oddHeader>&amp;C&amp;"-,Bold"&amp;14Barford St John and St Michael Parish Council
Accounts at 14th September 2023</oddHeader>
  </headerFooter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view="pageLayout" topLeftCell="A15" zoomScaleNormal="100" workbookViewId="0">
      <selection activeCell="B15" sqref="B15:C18"/>
    </sheetView>
  </sheetViews>
  <sheetFormatPr defaultRowHeight="14.5" x14ac:dyDescent="0.35"/>
  <cols>
    <col min="1" max="1" width="4.54296875" customWidth="1"/>
    <col min="2" max="2" width="50.81640625" customWidth="1"/>
  </cols>
  <sheetData>
    <row r="1" spans="1:4" x14ac:dyDescent="0.35">
      <c r="A1" t="s">
        <v>176</v>
      </c>
    </row>
    <row r="2" spans="1:4" x14ac:dyDescent="0.35">
      <c r="B2" t="s">
        <v>38</v>
      </c>
      <c r="C2" s="2">
        <v>1793.12</v>
      </c>
      <c r="D2" s="2"/>
    </row>
    <row r="3" spans="1:4" x14ac:dyDescent="0.35">
      <c r="B3" t="s">
        <v>39</v>
      </c>
      <c r="C3" s="8">
        <v>8309.2800000000007</v>
      </c>
      <c r="D3" s="2"/>
    </row>
    <row r="4" spans="1:4" x14ac:dyDescent="0.35">
      <c r="C4" s="2"/>
      <c r="D4" s="2">
        <f>SUM(C2:C3)</f>
        <v>10102.400000000001</v>
      </c>
    </row>
    <row r="5" spans="1:4" x14ac:dyDescent="0.35">
      <c r="C5" s="2"/>
      <c r="D5" s="2"/>
    </row>
    <row r="6" spans="1:4" x14ac:dyDescent="0.35">
      <c r="A6" t="s">
        <v>40</v>
      </c>
      <c r="C6" s="2"/>
      <c r="D6" s="2"/>
    </row>
    <row r="7" spans="1:4" x14ac:dyDescent="0.35">
      <c r="B7" s="15"/>
      <c r="C7" s="2"/>
      <c r="D7" s="2"/>
    </row>
    <row r="8" spans="1:4" x14ac:dyDescent="0.35">
      <c r="B8" s="15"/>
      <c r="C8" s="2"/>
      <c r="D8" s="2"/>
    </row>
    <row r="9" spans="1:4" x14ac:dyDescent="0.35">
      <c r="B9" s="15"/>
      <c r="C9" s="2"/>
      <c r="D9" s="2"/>
    </row>
    <row r="10" spans="1:4" x14ac:dyDescent="0.35">
      <c r="B10" s="15"/>
      <c r="C10" s="2"/>
      <c r="D10" s="2"/>
    </row>
    <row r="11" spans="1:4" x14ac:dyDescent="0.35">
      <c r="B11" s="15"/>
      <c r="C11" s="2"/>
      <c r="D11" s="2"/>
    </row>
    <row r="12" spans="1:4" x14ac:dyDescent="0.35">
      <c r="C12" s="2"/>
      <c r="D12" s="8">
        <f>SUM(C7:C11)</f>
        <v>0</v>
      </c>
    </row>
    <row r="13" spans="1:4" x14ac:dyDescent="0.35">
      <c r="C13" s="2"/>
      <c r="D13" s="2">
        <f>D4-D12</f>
        <v>10102.400000000001</v>
      </c>
    </row>
    <row r="14" spans="1:4" x14ac:dyDescent="0.35">
      <c r="A14" t="s">
        <v>122</v>
      </c>
      <c r="C14" s="2"/>
      <c r="D14" s="2"/>
    </row>
    <row r="15" spans="1:4" x14ac:dyDescent="0.35">
      <c r="C15" s="52"/>
      <c r="D15" s="2"/>
    </row>
    <row r="16" spans="1:4" x14ac:dyDescent="0.35">
      <c r="C16" s="52"/>
      <c r="D16" s="2"/>
    </row>
    <row r="17" spans="1:4" x14ac:dyDescent="0.35">
      <c r="C17" s="52"/>
      <c r="D17" s="2"/>
    </row>
    <row r="18" spans="1:4" x14ac:dyDescent="0.35">
      <c r="C18" s="52"/>
      <c r="D18" s="2"/>
    </row>
    <row r="19" spans="1:4" x14ac:dyDescent="0.35">
      <c r="D19" s="2"/>
    </row>
    <row r="20" spans="1:4" x14ac:dyDescent="0.35">
      <c r="C20" s="2"/>
      <c r="D20" s="8">
        <f>SUM(C15:C19)</f>
        <v>0</v>
      </c>
    </row>
    <row r="21" spans="1:4" x14ac:dyDescent="0.35">
      <c r="C21" s="2"/>
      <c r="D21" s="2">
        <f>D13+D20</f>
        <v>10102.400000000001</v>
      </c>
    </row>
    <row r="22" spans="1:4" x14ac:dyDescent="0.35">
      <c r="A22" t="s">
        <v>42</v>
      </c>
      <c r="C22" s="2"/>
      <c r="D22" s="2"/>
    </row>
    <row r="23" spans="1:4" x14ac:dyDescent="0.35">
      <c r="B23" t="s">
        <v>41</v>
      </c>
      <c r="C23" s="2">
        <v>0</v>
      </c>
      <c r="D23" s="2"/>
    </row>
    <row r="24" spans="1:4" x14ac:dyDescent="0.35">
      <c r="B24" t="s">
        <v>41</v>
      </c>
      <c r="C24" s="2">
        <v>0</v>
      </c>
      <c r="D24" s="2"/>
    </row>
    <row r="25" spans="1:4" x14ac:dyDescent="0.35">
      <c r="B25" t="s">
        <v>41</v>
      </c>
      <c r="C25" s="8">
        <v>0</v>
      </c>
      <c r="D25" s="2"/>
    </row>
    <row r="26" spans="1:4" x14ac:dyDescent="0.35">
      <c r="C26" s="2"/>
      <c r="D26" s="8">
        <f>SUM(C23:C25)</f>
        <v>0</v>
      </c>
    </row>
    <row r="27" spans="1:4" x14ac:dyDescent="0.35">
      <c r="A27" t="s">
        <v>28</v>
      </c>
      <c r="C27" s="2"/>
      <c r="D27" s="2">
        <f>D21+D26</f>
        <v>10102.400000000001</v>
      </c>
    </row>
    <row r="28" spans="1:4" x14ac:dyDescent="0.35">
      <c r="C28" s="2"/>
      <c r="D28" s="2"/>
    </row>
    <row r="29" spans="1:4" x14ac:dyDescent="0.35">
      <c r="A29" t="s">
        <v>43</v>
      </c>
      <c r="C29" s="2"/>
      <c r="D29" s="23"/>
    </row>
    <row r="31" spans="1:4" x14ac:dyDescent="0.35">
      <c r="A31" t="s">
        <v>44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&amp;C&amp;"-,Bold"&amp;14Barford St John and St Michael Parish Council
Bank Reconciliation at 31/03/2024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1145C-BDC3-4F4D-AC66-C3E865F130C2}">
  <sheetPr>
    <pageSetUpPr fitToPage="1"/>
  </sheetPr>
  <dimension ref="A1:L51"/>
  <sheetViews>
    <sheetView topLeftCell="A34" zoomScaleNormal="100" workbookViewId="0">
      <selection activeCell="P42" sqref="P42"/>
    </sheetView>
  </sheetViews>
  <sheetFormatPr defaultRowHeight="14.5" x14ac:dyDescent="0.35"/>
  <cols>
    <col min="1" max="1" width="34.08984375" customWidth="1"/>
    <col min="2" max="2" width="8.90625" bestFit="1" customWidth="1"/>
    <col min="3" max="3" width="1.54296875" customWidth="1"/>
    <col min="4" max="4" width="9.1796875" bestFit="1" customWidth="1"/>
    <col min="5" max="5" width="1.54296875" customWidth="1"/>
    <col min="6" max="6" width="9.1796875" bestFit="1" customWidth="1"/>
    <col min="7" max="7" width="1.54296875" customWidth="1"/>
    <col min="8" max="8" width="10.36328125" bestFit="1" customWidth="1"/>
    <col min="9" max="9" width="1.54296875" customWidth="1"/>
    <col min="10" max="10" width="9.1796875" customWidth="1"/>
    <col min="11" max="11" width="7.26953125" hidden="1" customWidth="1"/>
    <col min="12" max="12" width="7.7265625" hidden="1" customWidth="1"/>
    <col min="13" max="13" width="2.7265625" customWidth="1"/>
  </cols>
  <sheetData>
    <row r="1" spans="1:12" x14ac:dyDescent="0.35">
      <c r="B1" s="40" t="s">
        <v>75</v>
      </c>
      <c r="C1" s="41"/>
      <c r="D1" s="43" t="s">
        <v>81</v>
      </c>
      <c r="E1" s="41"/>
      <c r="F1" s="28" t="s">
        <v>81</v>
      </c>
      <c r="G1" s="28"/>
      <c r="H1" s="28" t="s">
        <v>81</v>
      </c>
      <c r="I1" s="28"/>
      <c r="J1" s="42" t="s">
        <v>85</v>
      </c>
      <c r="K1" s="11" t="s">
        <v>30</v>
      </c>
      <c r="L1" s="11" t="s">
        <v>52</v>
      </c>
    </row>
    <row r="2" spans="1:12" x14ac:dyDescent="0.35">
      <c r="B2" s="40" t="s">
        <v>77</v>
      </c>
      <c r="C2" s="41"/>
      <c r="D2" s="43" t="s">
        <v>78</v>
      </c>
      <c r="E2" s="41"/>
      <c r="F2" s="28" t="s">
        <v>79</v>
      </c>
      <c r="G2" s="28"/>
      <c r="H2" s="28" t="s">
        <v>80</v>
      </c>
      <c r="I2" s="28"/>
      <c r="J2" s="42" t="s">
        <v>78</v>
      </c>
      <c r="K2" s="11"/>
      <c r="L2" s="11"/>
    </row>
    <row r="3" spans="1:12" x14ac:dyDescent="0.35">
      <c r="A3" s="9" t="s">
        <v>27</v>
      </c>
      <c r="B3" s="29"/>
      <c r="C3" s="9"/>
      <c r="D3" s="29"/>
      <c r="J3" s="33"/>
    </row>
    <row r="4" spans="1:12" x14ac:dyDescent="0.35">
      <c r="A4" t="s">
        <v>13</v>
      </c>
      <c r="B4" s="30">
        <v>10000</v>
      </c>
      <c r="D4" s="47">
        <v>10300</v>
      </c>
      <c r="F4" s="2">
        <v>10300</v>
      </c>
      <c r="G4" s="2"/>
      <c r="H4" s="2">
        <f>F4</f>
        <v>10300</v>
      </c>
      <c r="I4" s="2"/>
      <c r="J4" s="44">
        <v>10300</v>
      </c>
      <c r="K4" s="10">
        <f t="shared" ref="K4:K13" si="0">F4-B4</f>
        <v>300</v>
      </c>
      <c r="L4" s="12">
        <f>K4/B4</f>
        <v>0.03</v>
      </c>
    </row>
    <row r="5" spans="1:12" x14ac:dyDescent="0.35">
      <c r="A5" t="s">
        <v>14</v>
      </c>
      <c r="B5" s="30">
        <v>709</v>
      </c>
      <c r="D5" s="47">
        <v>709</v>
      </c>
      <c r="F5" s="2">
        <v>709</v>
      </c>
      <c r="G5" s="2"/>
      <c r="H5" s="2">
        <f>F5</f>
        <v>709</v>
      </c>
      <c r="I5" s="2"/>
      <c r="J5" s="44">
        <v>709</v>
      </c>
      <c r="K5" s="10">
        <f t="shared" si="0"/>
        <v>0</v>
      </c>
      <c r="L5" s="12">
        <f>K5/B5</f>
        <v>0</v>
      </c>
    </row>
    <row r="6" spans="1:12" x14ac:dyDescent="0.35">
      <c r="A6" t="s">
        <v>82</v>
      </c>
      <c r="B6" s="30">
        <v>0</v>
      </c>
      <c r="D6" s="47"/>
      <c r="F6" s="2">
        <v>0</v>
      </c>
      <c r="G6" s="2"/>
      <c r="H6" s="2">
        <f>F6</f>
        <v>0</v>
      </c>
      <c r="I6" s="2"/>
      <c r="J6" s="44">
        <v>0</v>
      </c>
      <c r="K6" s="10">
        <f t="shared" si="0"/>
        <v>0</v>
      </c>
      <c r="L6" s="12">
        <v>0</v>
      </c>
    </row>
    <row r="7" spans="1:12" x14ac:dyDescent="0.35">
      <c r="A7" t="s">
        <v>45</v>
      </c>
      <c r="B7" s="30">
        <v>17.63</v>
      </c>
      <c r="D7" s="47">
        <v>18</v>
      </c>
      <c r="F7" s="2">
        <v>14.94</v>
      </c>
      <c r="G7" s="2"/>
      <c r="H7" s="2">
        <f>F7</f>
        <v>14.94</v>
      </c>
      <c r="I7" s="2"/>
      <c r="J7" s="44">
        <v>15</v>
      </c>
      <c r="K7" s="10">
        <f t="shared" si="0"/>
        <v>-2.6899999999999995</v>
      </c>
      <c r="L7" s="12">
        <f>K7/B7</f>
        <v>-0.15258082813386273</v>
      </c>
    </row>
    <row r="8" spans="1:12" x14ac:dyDescent="0.35">
      <c r="A8" t="s">
        <v>17</v>
      </c>
      <c r="B8" s="30">
        <v>0.24</v>
      </c>
      <c r="D8" s="47">
        <v>0</v>
      </c>
      <c r="F8" s="2">
        <v>0.97</v>
      </c>
      <c r="G8" s="2"/>
      <c r="H8" s="2">
        <f>F8+0.78</f>
        <v>1.75</v>
      </c>
      <c r="I8" s="2"/>
      <c r="J8" s="44">
        <v>2</v>
      </c>
      <c r="K8" s="10">
        <f t="shared" si="0"/>
        <v>0.73</v>
      </c>
      <c r="L8" s="12">
        <f>K8/B8</f>
        <v>3.0416666666666665</v>
      </c>
    </row>
    <row r="9" spans="1:12" x14ac:dyDescent="0.35">
      <c r="A9" t="s">
        <v>59</v>
      </c>
      <c r="B9" s="30">
        <v>90</v>
      </c>
      <c r="D9" s="47">
        <v>300</v>
      </c>
      <c r="F9" s="2">
        <v>185</v>
      </c>
      <c r="G9" s="2"/>
      <c r="H9" s="2">
        <f>F9+300</f>
        <v>485</v>
      </c>
      <c r="I9" s="2"/>
      <c r="J9" s="44">
        <v>300</v>
      </c>
      <c r="K9" s="10">
        <f t="shared" si="0"/>
        <v>95</v>
      </c>
      <c r="L9" s="12">
        <f>K9/B9</f>
        <v>1.0555555555555556</v>
      </c>
    </row>
    <row r="10" spans="1:12" x14ac:dyDescent="0.35">
      <c r="A10" t="s">
        <v>9</v>
      </c>
      <c r="B10" s="30">
        <v>1069.75</v>
      </c>
      <c r="D10" s="47">
        <v>0</v>
      </c>
      <c r="F10" s="2">
        <v>0</v>
      </c>
      <c r="G10" s="2"/>
      <c r="H10" s="2">
        <f>F10</f>
        <v>0</v>
      </c>
      <c r="I10" s="2"/>
      <c r="J10" s="44">
        <v>0</v>
      </c>
      <c r="K10" s="10">
        <f t="shared" si="0"/>
        <v>-1069.75</v>
      </c>
      <c r="L10" s="12">
        <v>1</v>
      </c>
    </row>
    <row r="11" spans="1:12" x14ac:dyDescent="0.35">
      <c r="A11" t="s">
        <v>69</v>
      </c>
      <c r="B11" s="30">
        <v>0</v>
      </c>
      <c r="D11" s="47"/>
      <c r="F11" s="2">
        <v>28</v>
      </c>
      <c r="G11" s="2"/>
      <c r="H11" s="2">
        <f>F11</f>
        <v>28</v>
      </c>
      <c r="I11" s="2"/>
      <c r="J11" s="44">
        <v>0</v>
      </c>
      <c r="K11" s="10">
        <f t="shared" si="0"/>
        <v>28</v>
      </c>
      <c r="L11" s="12">
        <v>0</v>
      </c>
    </row>
    <row r="12" spans="1:12" x14ac:dyDescent="0.35">
      <c r="A12" t="s">
        <v>61</v>
      </c>
      <c r="B12" s="31">
        <v>2932.53</v>
      </c>
      <c r="D12" s="48">
        <v>895</v>
      </c>
      <c r="F12" s="8">
        <v>0</v>
      </c>
      <c r="G12" s="2"/>
      <c r="H12" s="8">
        <f>F29+12.05</f>
        <v>798.71999999999991</v>
      </c>
      <c r="I12" s="2">
        <f>G12-H12</f>
        <v>-798.71999999999991</v>
      </c>
      <c r="J12" s="45">
        <v>800</v>
      </c>
      <c r="K12" s="10">
        <f t="shared" si="0"/>
        <v>-2932.53</v>
      </c>
      <c r="L12" s="22" t="s">
        <v>46</v>
      </c>
    </row>
    <row r="13" spans="1:12" x14ac:dyDescent="0.35">
      <c r="A13" s="9" t="s">
        <v>28</v>
      </c>
      <c r="B13" s="32">
        <f>SUM(B4:B12)</f>
        <v>14819.15</v>
      </c>
      <c r="C13" s="24">
        <f>SUM(C4:C12)</f>
        <v>0</v>
      </c>
      <c r="D13" s="49">
        <f>SUM(D4:D12)</f>
        <v>12222</v>
      </c>
      <c r="F13" s="24">
        <f>SUM(F4:F12)</f>
        <v>11237.91</v>
      </c>
      <c r="G13" s="24"/>
      <c r="H13" s="24">
        <f>SUM(H4:H12)</f>
        <v>12337.41</v>
      </c>
      <c r="I13" s="24"/>
      <c r="J13" s="46">
        <f>SUM(J4:J12)</f>
        <v>12126</v>
      </c>
      <c r="K13" s="10">
        <f t="shared" si="0"/>
        <v>-3581.24</v>
      </c>
      <c r="L13" s="12">
        <f>K13/B13</f>
        <v>-0.24166298336949149</v>
      </c>
    </row>
    <row r="14" spans="1:12" x14ac:dyDescent="0.35">
      <c r="B14" s="30"/>
      <c r="D14" s="30"/>
      <c r="F14" s="2"/>
      <c r="G14" s="2"/>
      <c r="H14" s="2"/>
      <c r="I14" s="2"/>
      <c r="J14" s="34"/>
    </row>
    <row r="15" spans="1:12" x14ac:dyDescent="0.35">
      <c r="A15" s="9" t="s">
        <v>29</v>
      </c>
      <c r="B15" s="30"/>
      <c r="C15" s="9"/>
      <c r="D15" s="30"/>
      <c r="F15" s="2"/>
      <c r="G15" s="2"/>
      <c r="H15" s="2"/>
      <c r="I15" s="2"/>
      <c r="J15" s="34"/>
    </row>
    <row r="16" spans="1:12" x14ac:dyDescent="0.35">
      <c r="A16" t="s">
        <v>31</v>
      </c>
      <c r="B16" s="30">
        <v>2217.2399999999998</v>
      </c>
      <c r="D16" s="37">
        <v>2777</v>
      </c>
      <c r="F16" s="2">
        <v>2273.92</v>
      </c>
      <c r="G16" s="2"/>
      <c r="H16" s="2">
        <f>F16+914.4</f>
        <v>3188.32</v>
      </c>
      <c r="I16" s="2">
        <f>G16-H16</f>
        <v>-3188.32</v>
      </c>
      <c r="J16" s="44">
        <f>((228.6*J35)+228.6)*12</f>
        <v>2880.36</v>
      </c>
      <c r="K16" s="10">
        <f t="shared" ref="K16:K33" si="1">F16-B16</f>
        <v>56.680000000000291</v>
      </c>
      <c r="L16" s="12">
        <f>K16/B16</f>
        <v>2.5563312947628716E-2</v>
      </c>
    </row>
    <row r="17" spans="1:12" x14ac:dyDescent="0.35">
      <c r="A17" t="s">
        <v>88</v>
      </c>
      <c r="B17" s="30">
        <v>406.95</v>
      </c>
      <c r="D17" s="36">
        <v>350</v>
      </c>
      <c r="F17" s="2">
        <v>257</v>
      </c>
      <c r="G17" s="2"/>
      <c r="H17" s="2">
        <f>F17+104</f>
        <v>361</v>
      </c>
      <c r="I17" s="2">
        <f>G17-H17</f>
        <v>-361</v>
      </c>
      <c r="J17" s="44">
        <f>26*12+38</f>
        <v>350</v>
      </c>
      <c r="K17" s="10"/>
      <c r="L17" s="12"/>
    </row>
    <row r="18" spans="1:12" x14ac:dyDescent="0.35">
      <c r="A18" t="s">
        <v>3</v>
      </c>
      <c r="B18" s="30">
        <v>549.82000000000005</v>
      </c>
      <c r="D18" s="36">
        <v>566</v>
      </c>
      <c r="F18" s="2">
        <v>554.44000000000005</v>
      </c>
      <c r="G18" s="2"/>
      <c r="H18" s="2">
        <f>F18</f>
        <v>554.44000000000005</v>
      </c>
      <c r="I18" s="2"/>
      <c r="J18" s="44">
        <f>(H18*J35)+H18</f>
        <v>582.16200000000003</v>
      </c>
      <c r="K18" s="10">
        <f t="shared" si="1"/>
        <v>4.6200000000000045</v>
      </c>
      <c r="L18" s="12">
        <f>K18/B18</f>
        <v>8.4027499909061221E-3</v>
      </c>
    </row>
    <row r="19" spans="1:12" x14ac:dyDescent="0.35">
      <c r="A19" t="s">
        <v>65</v>
      </c>
      <c r="B19" s="30">
        <v>90</v>
      </c>
      <c r="D19" s="36">
        <v>218</v>
      </c>
      <c r="F19" s="2">
        <v>160</v>
      </c>
      <c r="G19" s="2"/>
      <c r="H19" s="2">
        <f>F19</f>
        <v>160</v>
      </c>
      <c r="I19" s="2"/>
      <c r="J19" s="44">
        <f>(H19*$J$35)+H19</f>
        <v>168</v>
      </c>
      <c r="K19" s="10">
        <f t="shared" si="1"/>
        <v>70</v>
      </c>
      <c r="L19" s="12">
        <f>K19/B19</f>
        <v>0.77777777777777779</v>
      </c>
    </row>
    <row r="20" spans="1:12" x14ac:dyDescent="0.35">
      <c r="A20" t="s">
        <v>66</v>
      </c>
      <c r="B20" s="30">
        <v>260</v>
      </c>
      <c r="D20" s="36">
        <v>268</v>
      </c>
      <c r="F20" s="2">
        <v>0</v>
      </c>
      <c r="G20" s="2"/>
      <c r="H20" s="2">
        <f>F20</f>
        <v>0</v>
      </c>
      <c r="I20" s="2"/>
      <c r="J20" s="44">
        <v>60</v>
      </c>
      <c r="K20" s="10">
        <f t="shared" si="1"/>
        <v>-260</v>
      </c>
      <c r="L20" s="12">
        <v>0</v>
      </c>
    </row>
    <row r="21" spans="1:12" x14ac:dyDescent="0.35">
      <c r="A21" t="s">
        <v>5</v>
      </c>
      <c r="B21" s="30">
        <v>3223.9500000000003</v>
      </c>
      <c r="D21" s="36">
        <v>3236</v>
      </c>
      <c r="F21" s="2">
        <v>2715.61</v>
      </c>
      <c r="G21" s="2"/>
      <c r="H21" s="2">
        <f>F21+48.76</f>
        <v>2764.3700000000003</v>
      </c>
      <c r="I21" s="2"/>
      <c r="J21" s="44">
        <f>(H21*$J$35)+H21</f>
        <v>2902.5885000000003</v>
      </c>
      <c r="K21" s="10">
        <f t="shared" si="1"/>
        <v>-508.34000000000015</v>
      </c>
      <c r="L21" s="12">
        <f>K21/B21</f>
        <v>-0.1576761426200779</v>
      </c>
    </row>
    <row r="22" spans="1:12" x14ac:dyDescent="0.35">
      <c r="A22" t="s">
        <v>63</v>
      </c>
      <c r="B22" s="30">
        <v>0</v>
      </c>
      <c r="D22" s="36">
        <v>250</v>
      </c>
      <c r="F22" s="2">
        <v>10</v>
      </c>
      <c r="G22" s="2"/>
      <c r="H22" s="2">
        <f>F22</f>
        <v>10</v>
      </c>
      <c r="I22" s="2"/>
      <c r="J22" s="44">
        <v>250</v>
      </c>
      <c r="K22" s="10">
        <f t="shared" si="1"/>
        <v>10</v>
      </c>
      <c r="L22" s="12"/>
    </row>
    <row r="23" spans="1:12" x14ac:dyDescent="0.35">
      <c r="A23" t="s">
        <v>60</v>
      </c>
      <c r="B23" s="30">
        <v>1806.25</v>
      </c>
      <c r="D23" s="36">
        <v>2060</v>
      </c>
      <c r="F23" s="2">
        <v>2000</v>
      </c>
      <c r="G23" s="2"/>
      <c r="H23" s="2">
        <f>F23</f>
        <v>2000</v>
      </c>
      <c r="I23" s="2"/>
      <c r="J23" s="44">
        <v>2000</v>
      </c>
      <c r="K23" s="10">
        <f t="shared" si="1"/>
        <v>193.75</v>
      </c>
      <c r="L23" s="12">
        <f>K23/B23</f>
        <v>0.10726643598615918</v>
      </c>
    </row>
    <row r="24" spans="1:12" x14ac:dyDescent="0.35">
      <c r="A24" t="s">
        <v>22</v>
      </c>
      <c r="B24" s="30">
        <v>25</v>
      </c>
      <c r="D24" s="36">
        <v>225</v>
      </c>
      <c r="F24" s="2">
        <v>511.39</v>
      </c>
      <c r="G24" s="2"/>
      <c r="H24" s="2">
        <f>F24+11.5</f>
        <v>522.89</v>
      </c>
      <c r="I24" s="2"/>
      <c r="J24" s="44">
        <f>(250*$J$35)+250</f>
        <v>262.5</v>
      </c>
      <c r="K24" s="10">
        <f t="shared" si="1"/>
        <v>486.39</v>
      </c>
      <c r="L24" s="12">
        <f>K24/B24</f>
        <v>19.4556</v>
      </c>
    </row>
    <row r="25" spans="1:12" x14ac:dyDescent="0.35">
      <c r="A25" t="s">
        <v>32</v>
      </c>
      <c r="B25" s="30">
        <v>400.95</v>
      </c>
      <c r="D25" s="36">
        <v>413</v>
      </c>
      <c r="F25" s="2">
        <v>200.2</v>
      </c>
      <c r="G25" s="2"/>
      <c r="H25" s="2">
        <f>F25*2</f>
        <v>400.4</v>
      </c>
      <c r="I25" s="2"/>
      <c r="J25" s="44">
        <f>(H25*$J$35)+H25</f>
        <v>420.41999999999996</v>
      </c>
      <c r="K25" s="10">
        <f t="shared" si="1"/>
        <v>-200.75</v>
      </c>
      <c r="L25" s="12">
        <f>K25/B25</f>
        <v>-0.5006858710562414</v>
      </c>
    </row>
    <row r="26" spans="1:12" x14ac:dyDescent="0.35">
      <c r="A26" t="s">
        <v>76</v>
      </c>
      <c r="B26" s="30">
        <v>0</v>
      </c>
      <c r="D26" s="36">
        <v>200</v>
      </c>
      <c r="F26" s="2">
        <v>0</v>
      </c>
      <c r="G26" s="2"/>
      <c r="H26" s="2">
        <v>50</v>
      </c>
      <c r="I26" s="2">
        <f>G26-H26</f>
        <v>-50</v>
      </c>
      <c r="J26" s="44">
        <v>100</v>
      </c>
      <c r="K26" s="10">
        <f t="shared" si="1"/>
        <v>0</v>
      </c>
      <c r="L26" s="12">
        <v>0</v>
      </c>
    </row>
    <row r="27" spans="1:12" x14ac:dyDescent="0.35">
      <c r="A27" t="s">
        <v>53</v>
      </c>
      <c r="B27" s="30">
        <v>137</v>
      </c>
      <c r="D27" s="36">
        <v>141</v>
      </c>
      <c r="F27" s="2">
        <v>140</v>
      </c>
      <c r="G27" s="2"/>
      <c r="H27" s="2">
        <f>F27</f>
        <v>140</v>
      </c>
      <c r="I27" s="2"/>
      <c r="J27" s="44">
        <f>(H27*$J$35)+H27</f>
        <v>147</v>
      </c>
      <c r="K27" s="10">
        <f t="shared" si="1"/>
        <v>3</v>
      </c>
      <c r="L27" s="12">
        <f>K27/B27</f>
        <v>2.1897810218978103E-2</v>
      </c>
    </row>
    <row r="28" spans="1:12" x14ac:dyDescent="0.35">
      <c r="A28" t="s">
        <v>33</v>
      </c>
      <c r="B28" s="30">
        <v>0</v>
      </c>
      <c r="D28" s="36">
        <v>150</v>
      </c>
      <c r="F28" s="2">
        <v>278.36</v>
      </c>
      <c r="G28" s="2"/>
      <c r="H28" s="2">
        <f>F28</f>
        <v>278.36</v>
      </c>
      <c r="I28" s="2"/>
      <c r="J28" s="44">
        <v>150</v>
      </c>
      <c r="K28" s="10">
        <f t="shared" si="1"/>
        <v>278.36</v>
      </c>
      <c r="L28" s="12" t="e">
        <f>K28/B28</f>
        <v>#DIV/0!</v>
      </c>
    </row>
    <row r="29" spans="1:12" x14ac:dyDescent="0.35">
      <c r="A29" t="s">
        <v>8</v>
      </c>
      <c r="B29" s="30">
        <v>1448.0099999999998</v>
      </c>
      <c r="D29" s="36">
        <v>895</v>
      </c>
      <c r="F29" s="2">
        <v>786.67</v>
      </c>
      <c r="G29" s="2"/>
      <c r="H29" s="2">
        <f>F29+12</f>
        <v>798.67</v>
      </c>
      <c r="I29" s="2">
        <f>G29-H29</f>
        <v>-798.67</v>
      </c>
      <c r="J29" s="44">
        <v>800</v>
      </c>
      <c r="K29" s="10">
        <f t="shared" si="1"/>
        <v>-661.3399999999998</v>
      </c>
      <c r="L29" s="12">
        <f>K29/B29</f>
        <v>-0.45672336517012996</v>
      </c>
    </row>
    <row r="30" spans="1:12" x14ac:dyDescent="0.35">
      <c r="A30" t="s">
        <v>9</v>
      </c>
      <c r="B30" s="30">
        <v>1983.93</v>
      </c>
      <c r="D30" s="36">
        <v>0</v>
      </c>
      <c r="F30" s="2">
        <v>0</v>
      </c>
      <c r="G30" s="2"/>
      <c r="H30" s="2">
        <f>F30</f>
        <v>0</v>
      </c>
      <c r="I30" s="2">
        <f>G30-H30</f>
        <v>0</v>
      </c>
      <c r="J30" s="44">
        <v>0</v>
      </c>
      <c r="K30" s="10">
        <f t="shared" si="1"/>
        <v>-1983.93</v>
      </c>
      <c r="L30" s="12">
        <v>1</v>
      </c>
    </row>
    <row r="31" spans="1:12" x14ac:dyDescent="0.35">
      <c r="A31" t="s">
        <v>10</v>
      </c>
      <c r="B31" s="30">
        <v>0</v>
      </c>
      <c r="D31" s="36">
        <v>300</v>
      </c>
      <c r="F31" s="2">
        <v>100</v>
      </c>
      <c r="G31" s="2"/>
      <c r="H31" s="2">
        <f>F31</f>
        <v>100</v>
      </c>
      <c r="I31" s="2"/>
      <c r="J31" s="44">
        <v>0</v>
      </c>
      <c r="K31" s="10">
        <f t="shared" si="1"/>
        <v>100</v>
      </c>
      <c r="L31" s="12">
        <v>0</v>
      </c>
    </row>
    <row r="32" spans="1:12" x14ac:dyDescent="0.35">
      <c r="A32" t="s">
        <v>11</v>
      </c>
      <c r="B32" s="31">
        <v>1222.1300000000001</v>
      </c>
      <c r="D32" s="38">
        <v>150</v>
      </c>
      <c r="F32" s="8">
        <v>0</v>
      </c>
      <c r="G32" s="8"/>
      <c r="H32" s="8">
        <v>1937.83</v>
      </c>
      <c r="J32" s="45">
        <v>150</v>
      </c>
      <c r="K32" s="10">
        <f t="shared" si="1"/>
        <v>-1222.1300000000001</v>
      </c>
      <c r="L32" s="12">
        <v>0</v>
      </c>
    </row>
    <row r="33" spans="1:12" x14ac:dyDescent="0.35">
      <c r="A33" s="1"/>
      <c r="B33" s="32">
        <f>SUM(B16:B32)</f>
        <v>13771.23</v>
      </c>
      <c r="C33" s="24">
        <f t="shared" ref="C33:F33" si="2">SUM(C16:C32)</f>
        <v>0</v>
      </c>
      <c r="D33" s="39">
        <f t="shared" si="2"/>
        <v>12199</v>
      </c>
      <c r="E33" s="39">
        <f t="shared" si="2"/>
        <v>0</v>
      </c>
      <c r="F33" s="39">
        <f t="shared" si="2"/>
        <v>9987.590000000002</v>
      </c>
      <c r="G33" s="24">
        <v>45.8</v>
      </c>
      <c r="H33" s="24">
        <f>SUM(H16:H32)</f>
        <v>13266.28</v>
      </c>
      <c r="I33" s="24"/>
      <c r="J33" s="46">
        <f>SUM(J16:J32)</f>
        <v>11223.030500000001</v>
      </c>
      <c r="K33" s="10">
        <f t="shared" si="1"/>
        <v>-3783.6399999999976</v>
      </c>
      <c r="L33" s="12">
        <f>K33/B33</f>
        <v>-0.27474960479201915</v>
      </c>
    </row>
    <row r="34" spans="1:12" x14ac:dyDescent="0.35">
      <c r="A34" s="1"/>
      <c r="B34" s="30"/>
      <c r="D34" s="2"/>
      <c r="E34" s="2"/>
      <c r="F34" s="2"/>
      <c r="G34" s="2">
        <v>45.8</v>
      </c>
      <c r="H34" s="2"/>
      <c r="I34" s="2"/>
      <c r="J34" s="34"/>
    </row>
    <row r="35" spans="1:12" x14ac:dyDescent="0.35">
      <c r="A35" s="1"/>
      <c r="B35" s="30"/>
      <c r="D35" s="2"/>
      <c r="E35" s="2"/>
      <c r="F35" s="2"/>
      <c r="G35" s="2">
        <v>100</v>
      </c>
      <c r="H35" s="2"/>
      <c r="I35" s="2"/>
      <c r="J35" s="35">
        <v>0.05</v>
      </c>
    </row>
    <row r="36" spans="1:12" x14ac:dyDescent="0.35">
      <c r="A36" s="1"/>
      <c r="B36" s="30"/>
      <c r="D36" s="2"/>
      <c r="E36" s="2"/>
      <c r="F36" s="2"/>
      <c r="G36" s="2">
        <v>168</v>
      </c>
      <c r="H36" s="2"/>
      <c r="I36" s="2">
        <f>G36-H36</f>
        <v>168</v>
      </c>
      <c r="J36" s="34"/>
    </row>
    <row r="37" spans="1:12" x14ac:dyDescent="0.35">
      <c r="A37" s="1"/>
      <c r="B37" s="30"/>
      <c r="C37" s="9"/>
      <c r="D37" s="2"/>
      <c r="E37" s="2"/>
      <c r="F37" s="2"/>
      <c r="G37" s="2">
        <v>182.8</v>
      </c>
      <c r="H37" s="2"/>
      <c r="I37" s="2"/>
      <c r="J37" s="34"/>
    </row>
    <row r="38" spans="1:12" x14ac:dyDescent="0.35">
      <c r="A38" s="1" t="s">
        <v>89</v>
      </c>
      <c r="B38" s="32">
        <v>10323.51</v>
      </c>
      <c r="C38" s="9"/>
      <c r="D38" s="24"/>
      <c r="E38" s="24"/>
      <c r="F38" s="24"/>
      <c r="G38" s="24">
        <v>182.8</v>
      </c>
      <c r="H38" s="24">
        <f>B42</f>
        <v>11371.43</v>
      </c>
      <c r="I38" s="24"/>
      <c r="J38" s="46">
        <f>H42</f>
        <v>10442.56</v>
      </c>
    </row>
    <row r="39" spans="1:12" x14ac:dyDescent="0.35">
      <c r="A39" s="1" t="s">
        <v>90</v>
      </c>
      <c r="B39" s="31">
        <f>B13</f>
        <v>14819.15</v>
      </c>
      <c r="D39" s="2"/>
      <c r="E39" s="2"/>
      <c r="F39" s="2"/>
      <c r="G39" s="2">
        <v>198.64</v>
      </c>
      <c r="H39" s="8">
        <f>H13</f>
        <v>12337.41</v>
      </c>
      <c r="I39" s="2">
        <f t="shared" ref="I39:J39" si="3">I13</f>
        <v>0</v>
      </c>
      <c r="J39" s="45">
        <f t="shared" si="3"/>
        <v>12126</v>
      </c>
    </row>
    <row r="40" spans="1:12" x14ac:dyDescent="0.35">
      <c r="A40" s="1"/>
      <c r="B40" s="30">
        <f>SUM(B38:B39)</f>
        <v>25142.66</v>
      </c>
      <c r="D40" s="2"/>
      <c r="E40" s="2"/>
      <c r="F40" s="30"/>
      <c r="G40" s="2">
        <v>454.89</v>
      </c>
      <c r="H40" s="2">
        <f>SUM(H38:H39)</f>
        <v>23708.84</v>
      </c>
      <c r="I40" s="2">
        <f t="shared" ref="I40:J40" si="4">SUM(I38:I39)</f>
        <v>0</v>
      </c>
      <c r="J40" s="44">
        <f t="shared" si="4"/>
        <v>22568.559999999998</v>
      </c>
    </row>
    <row r="41" spans="1:12" x14ac:dyDescent="0.35">
      <c r="A41" s="1" t="s">
        <v>91</v>
      </c>
      <c r="B41" s="31">
        <f>B33</f>
        <v>13771.23</v>
      </c>
      <c r="D41" s="2"/>
      <c r="E41" s="2"/>
      <c r="F41" s="2"/>
      <c r="G41" s="2">
        <v>785.02</v>
      </c>
      <c r="H41" s="8">
        <f>H33</f>
        <v>13266.28</v>
      </c>
      <c r="I41" s="2">
        <f t="shared" ref="I41:J41" si="5">I33</f>
        <v>0</v>
      </c>
      <c r="J41" s="45">
        <f t="shared" si="5"/>
        <v>11223.030500000001</v>
      </c>
    </row>
    <row r="42" spans="1:12" x14ac:dyDescent="0.35">
      <c r="A42" s="51" t="s">
        <v>92</v>
      </c>
      <c r="B42" s="32">
        <f>B40-B41</f>
        <v>11371.43</v>
      </c>
      <c r="C42" s="9"/>
      <c r="D42" s="24"/>
      <c r="E42" s="24"/>
      <c r="F42" s="32"/>
      <c r="G42" s="24">
        <v>25</v>
      </c>
      <c r="H42" s="24">
        <f>H40-H41</f>
        <v>10442.56</v>
      </c>
      <c r="I42" s="24">
        <f t="shared" ref="I42:J42" si="6">I40-I41</f>
        <v>0</v>
      </c>
      <c r="J42" s="46">
        <f t="shared" si="6"/>
        <v>11345.529499999997</v>
      </c>
    </row>
    <row r="43" spans="1:12" x14ac:dyDescent="0.35">
      <c r="B43" s="30"/>
      <c r="D43" s="2"/>
      <c r="E43" s="2"/>
      <c r="F43" s="2"/>
      <c r="G43" s="2">
        <v>428.28</v>
      </c>
      <c r="H43" s="2"/>
      <c r="I43" s="2">
        <f>G43-H43</f>
        <v>428.28</v>
      </c>
      <c r="J43" s="2"/>
    </row>
    <row r="44" spans="1:12" x14ac:dyDescent="0.35">
      <c r="A44" s="9" t="s">
        <v>34</v>
      </c>
      <c r="B44" s="30"/>
      <c r="C44" s="9"/>
      <c r="D44" s="2"/>
      <c r="E44" s="2"/>
      <c r="F44" s="2"/>
      <c r="G44" s="2">
        <v>26</v>
      </c>
      <c r="H44" s="2"/>
      <c r="I44" s="2"/>
      <c r="J44" s="2"/>
    </row>
    <row r="45" spans="1:12" x14ac:dyDescent="0.35">
      <c r="A45" t="s">
        <v>35</v>
      </c>
      <c r="B45" s="30">
        <v>8854.36</v>
      </c>
      <c r="G45" s="2">
        <v>26</v>
      </c>
      <c r="H45" s="2"/>
      <c r="I45" s="2"/>
      <c r="J45" s="2"/>
    </row>
    <row r="46" spans="1:12" x14ac:dyDescent="0.35">
      <c r="A46" t="s">
        <v>36</v>
      </c>
      <c r="B46" s="31">
        <v>2517.0700000000002</v>
      </c>
      <c r="F46" s="2"/>
      <c r="G46" s="2">
        <v>45.6</v>
      </c>
      <c r="H46" s="2"/>
      <c r="I46" s="2"/>
      <c r="J46" s="2"/>
    </row>
    <row r="47" spans="1:12" x14ac:dyDescent="0.35">
      <c r="A47" s="9" t="s">
        <v>84</v>
      </c>
      <c r="B47" s="32">
        <f>SUM(B45:B46)</f>
        <v>11371.43</v>
      </c>
      <c r="G47" s="2">
        <v>45.8</v>
      </c>
      <c r="H47" s="2"/>
      <c r="I47" s="2"/>
      <c r="J47" s="2"/>
      <c r="L47" s="1"/>
    </row>
    <row r="48" spans="1:12" x14ac:dyDescent="0.35">
      <c r="G48">
        <v>183</v>
      </c>
    </row>
    <row r="49" spans="7:9" x14ac:dyDescent="0.35">
      <c r="G49">
        <v>182.8</v>
      </c>
    </row>
    <row r="50" spans="7:9" x14ac:dyDescent="0.35">
      <c r="G50">
        <v>35</v>
      </c>
    </row>
    <row r="51" spans="7:9" x14ac:dyDescent="0.35">
      <c r="G51">
        <v>80</v>
      </c>
      <c r="I51">
        <f>G51-H51</f>
        <v>80</v>
      </c>
    </row>
  </sheetData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>&amp;C&amp;"-,Bold"&amp;14Barford St John and St Michael Parish Council
Budget for Year Ended 31st March 2024</oddHeader>
  </headerFooter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Income</vt:lpstr>
      <vt:lpstr>Expenditure</vt:lpstr>
      <vt:lpstr>Accounts 2023-24</vt:lpstr>
      <vt:lpstr>Budget 2043-25</vt:lpstr>
      <vt:lpstr>Bank Reconciliation</vt:lpstr>
      <vt:lpstr>Budget 2023-24</vt:lpstr>
      <vt:lpstr>'Accounts 2023-24'!Print_Area</vt:lpstr>
      <vt:lpstr>'Budget 2023-24'!Print_Area</vt:lpstr>
      <vt:lpstr>'Budget 2043-25'!Print_Area</vt:lpstr>
      <vt:lpstr>Expenditure!Print_Area</vt:lpstr>
      <vt:lpstr>Income!Print_Area</vt:lpstr>
      <vt:lpstr>Expenditure!Print_Titles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Best</cp:lastModifiedBy>
  <cp:lastPrinted>2024-06-21T07:18:07Z</cp:lastPrinted>
  <dcterms:created xsi:type="dcterms:W3CDTF">2016-08-31T08:40:40Z</dcterms:created>
  <dcterms:modified xsi:type="dcterms:W3CDTF">2024-10-20T15:37:03Z</dcterms:modified>
</cp:coreProperties>
</file>