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cf4cace87047f24/Documents/Parish Council - Barford/Finance/"/>
    </mc:Choice>
  </mc:AlternateContent>
  <xr:revisionPtr revIDLastSave="729" documentId="8_{C33989DD-E490-4554-AFB6-FE8019E1C8A6}" xr6:coauthVersionLast="47" xr6:coauthVersionMax="47" xr10:uidLastSave="{7FBA7404-1730-44C6-B331-83319DC29A2A}"/>
  <bookViews>
    <workbookView xWindow="-110" yWindow="-110" windowWidth="19420" windowHeight="10300" activeTab="2" xr2:uid="{00000000-000D-0000-FFFF-FFFF00000000}"/>
  </bookViews>
  <sheets>
    <sheet name="Income" sheetId="2" r:id="rId1"/>
    <sheet name="Expenditure" sheetId="1" r:id="rId2"/>
    <sheet name="Accounts 2022-23" sheetId="3" r:id="rId3"/>
    <sheet name="Bank Reconciliation" sheetId="4" r:id="rId4"/>
    <sheet name="Budget 2023-24" sheetId="5" r:id="rId5"/>
  </sheets>
  <definedNames>
    <definedName name="_xlnm.Print_Area" localSheetId="2">'Accounts 2022-23'!$A$1:$L$47</definedName>
    <definedName name="_xlnm.Print_Area" localSheetId="4">'Budget 2023-24'!$A$1:$L$47</definedName>
    <definedName name="_xlnm.Print_Area" localSheetId="1">Expenditure!$A$1:$Z$81</definedName>
    <definedName name="_xlnm.Print_Area" localSheetId="0">Income!$A$1:$N$33</definedName>
    <definedName name="_xlnm.Print_Titles" localSheetId="1">Expenditure!$1:$1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5" i="4" l="1"/>
  <c r="F47" i="3"/>
  <c r="F41" i="3"/>
  <c r="F42" i="3" s="1"/>
  <c r="F40" i="3"/>
  <c r="F39" i="3"/>
  <c r="F38" i="3"/>
  <c r="Z64" i="1"/>
  <c r="Z63" i="1"/>
  <c r="T62" i="1"/>
  <c r="J61" i="1"/>
  <c r="J60" i="1"/>
  <c r="K59" i="1"/>
  <c r="K58" i="1"/>
  <c r="S57" i="1"/>
  <c r="R56" i="1"/>
  <c r="S53" i="1"/>
  <c r="Z52" i="1"/>
  <c r="K66" i="1"/>
  <c r="K65" i="1"/>
  <c r="J67" i="1"/>
  <c r="J68" i="1"/>
  <c r="J69" i="1"/>
  <c r="J70" i="1"/>
  <c r="M71" i="1"/>
  <c r="I71" i="1"/>
  <c r="J72" i="1"/>
  <c r="J73" i="1"/>
  <c r="W74" i="1"/>
  <c r="I52" i="1"/>
  <c r="H57" i="1"/>
  <c r="I62" i="1"/>
  <c r="I63" i="1"/>
  <c r="I64" i="1"/>
  <c r="I74" i="1"/>
  <c r="J12" i="2"/>
  <c r="J11" i="2"/>
  <c r="I51" i="5"/>
  <c r="B47" i="5"/>
  <c r="I43" i="5"/>
  <c r="I41" i="5"/>
  <c r="I40" i="5"/>
  <c r="I42" i="5" s="1"/>
  <c r="I39" i="5"/>
  <c r="I36" i="5"/>
  <c r="F33" i="5"/>
  <c r="E33" i="5"/>
  <c r="D33" i="5"/>
  <c r="C33" i="5"/>
  <c r="B33" i="5"/>
  <c r="B41" i="5" s="1"/>
  <c r="K32" i="5"/>
  <c r="K31" i="5"/>
  <c r="H31" i="5"/>
  <c r="K30" i="5"/>
  <c r="I30" i="5"/>
  <c r="H30" i="5"/>
  <c r="K29" i="5"/>
  <c r="L29" i="5" s="1"/>
  <c r="H29" i="5"/>
  <c r="I29" i="5" s="1"/>
  <c r="L28" i="5"/>
  <c r="K28" i="5"/>
  <c r="H28" i="5"/>
  <c r="K27" i="5"/>
  <c r="L27" i="5" s="1"/>
  <c r="J27" i="5"/>
  <c r="H27" i="5"/>
  <c r="K26" i="5"/>
  <c r="I26" i="5"/>
  <c r="K25" i="5"/>
  <c r="L25" i="5" s="1"/>
  <c r="H25" i="5"/>
  <c r="J25" i="5" s="1"/>
  <c r="L24" i="5"/>
  <c r="K24" i="5"/>
  <c r="J24" i="5"/>
  <c r="H24" i="5"/>
  <c r="H33" i="5" s="1"/>
  <c r="H41" i="5" s="1"/>
  <c r="K23" i="5"/>
  <c r="L23" i="5" s="1"/>
  <c r="H23" i="5"/>
  <c r="K22" i="5"/>
  <c r="H22" i="5"/>
  <c r="K21" i="5"/>
  <c r="L21" i="5" s="1"/>
  <c r="J21" i="5"/>
  <c r="H21" i="5"/>
  <c r="K20" i="5"/>
  <c r="H20" i="5"/>
  <c r="K19" i="5"/>
  <c r="L19" i="5" s="1"/>
  <c r="H19" i="5"/>
  <c r="J19" i="5" s="1"/>
  <c r="L18" i="5"/>
  <c r="K18" i="5"/>
  <c r="J18" i="5"/>
  <c r="H18" i="5"/>
  <c r="J17" i="5"/>
  <c r="I17" i="5"/>
  <c r="H17" i="5"/>
  <c r="K16" i="5"/>
  <c r="L16" i="5" s="1"/>
  <c r="J16" i="5"/>
  <c r="J33" i="5" s="1"/>
  <c r="J41" i="5" s="1"/>
  <c r="I16" i="5"/>
  <c r="H16" i="5"/>
  <c r="J13" i="5"/>
  <c r="J39" i="5" s="1"/>
  <c r="F13" i="5"/>
  <c r="K13" i="5" s="1"/>
  <c r="L13" i="5" s="1"/>
  <c r="D13" i="5"/>
  <c r="C13" i="5"/>
  <c r="B13" i="5"/>
  <c r="B39" i="5" s="1"/>
  <c r="B40" i="5" s="1"/>
  <c r="B42" i="5" s="1"/>
  <c r="H38" i="5" s="1"/>
  <c r="K12" i="5"/>
  <c r="I12" i="5"/>
  <c r="H12" i="5"/>
  <c r="K11" i="5"/>
  <c r="H11" i="5"/>
  <c r="H10" i="5"/>
  <c r="H13" i="5" s="1"/>
  <c r="H39" i="5" s="1"/>
  <c r="K10" i="5"/>
  <c r="K9" i="5"/>
  <c r="L9" i="5" s="1"/>
  <c r="H9" i="5"/>
  <c r="K8" i="5"/>
  <c r="L8" i="5" s="1"/>
  <c r="H8" i="5"/>
  <c r="L7" i="5"/>
  <c r="K7" i="5"/>
  <c r="H7" i="5"/>
  <c r="K6" i="5"/>
  <c r="H6" i="5"/>
  <c r="K5" i="5"/>
  <c r="L5" i="5" s="1"/>
  <c r="H5" i="5"/>
  <c r="L4" i="5"/>
  <c r="K4" i="5"/>
  <c r="H4" i="5"/>
  <c r="H40" i="5" l="1"/>
  <c r="H42" i="5" s="1"/>
  <c r="J38" i="5" s="1"/>
  <c r="J40" i="5" s="1"/>
  <c r="J42" i="5" s="1"/>
  <c r="K33" i="5"/>
  <c r="L33" i="5" s="1"/>
  <c r="H10" i="3"/>
  <c r="H6" i="3"/>
  <c r="H7" i="3"/>
  <c r="H9" i="3"/>
  <c r="I41" i="3"/>
  <c r="I39" i="3"/>
  <c r="I40" i="3" s="1"/>
  <c r="I42" i="3" s="1"/>
  <c r="I7" i="2"/>
  <c r="J24" i="3"/>
  <c r="J17" i="3"/>
  <c r="V37" i="1"/>
  <c r="Q54" i="1"/>
  <c r="I54" i="1"/>
  <c r="J16" i="3"/>
  <c r="E33" i="3"/>
  <c r="M55" i="1"/>
  <c r="J50" i="1"/>
  <c r="J49" i="1"/>
  <c r="J48" i="1"/>
  <c r="J47" i="1"/>
  <c r="K46" i="1"/>
  <c r="K45" i="1"/>
  <c r="Q44" i="1"/>
  <c r="S43" i="1"/>
  <c r="Q42" i="1"/>
  <c r="Q41" i="1"/>
  <c r="S40" i="1"/>
  <c r="J39" i="1"/>
  <c r="J38" i="1"/>
  <c r="Y36" i="1"/>
  <c r="J35" i="1"/>
  <c r="J34" i="1"/>
  <c r="K33" i="1"/>
  <c r="K32" i="1"/>
  <c r="Q31" i="1"/>
  <c r="S30" i="1"/>
  <c r="J29" i="1"/>
  <c r="J28" i="1"/>
  <c r="Q27" i="1"/>
  <c r="J26" i="1"/>
  <c r="J25" i="1"/>
  <c r="K24" i="1"/>
  <c r="K23" i="1"/>
  <c r="L22" i="1"/>
  <c r="Q21" i="1"/>
  <c r="J20" i="1"/>
  <c r="J19" i="1"/>
  <c r="K18" i="1"/>
  <c r="W17" i="1"/>
  <c r="R16" i="1"/>
  <c r="R15" i="1"/>
  <c r="L14" i="1"/>
  <c r="T13" i="1"/>
  <c r="J12" i="1"/>
  <c r="J11" i="1"/>
  <c r="J10" i="1"/>
  <c r="I9" i="1"/>
  <c r="M9" i="1"/>
  <c r="J8" i="1"/>
  <c r="J7" i="1"/>
  <c r="J6" i="1"/>
  <c r="K5" i="1"/>
  <c r="K4" i="1"/>
  <c r="K3" i="1"/>
  <c r="O2" i="1"/>
  <c r="I13" i="1"/>
  <c r="I17" i="1"/>
  <c r="I21" i="1"/>
  <c r="I26" i="3"/>
  <c r="I27" i="1"/>
  <c r="I51" i="3"/>
  <c r="I53" i="1"/>
  <c r="I40" i="1"/>
  <c r="I30" i="1"/>
  <c r="I31" i="1"/>
  <c r="I36" i="3"/>
  <c r="I37" i="1"/>
  <c r="I41" i="1"/>
  <c r="I42" i="1"/>
  <c r="I43" i="3"/>
  <c r="I44" i="1"/>
  <c r="E10" i="2"/>
  <c r="M9" i="2"/>
  <c r="J8" i="2"/>
  <c r="J6" i="2"/>
  <c r="F5" i="2"/>
  <c r="K4" i="2"/>
  <c r="E3" i="2"/>
  <c r="K2" i="2"/>
  <c r="C33" i="3" l="1"/>
  <c r="D33" i="3"/>
  <c r="C13" i="3"/>
  <c r="D13" i="3"/>
  <c r="B33" i="3"/>
  <c r="B41" i="3" s="1"/>
  <c r="B13" i="3"/>
  <c r="B39" i="3" s="1"/>
  <c r="H76" i="1" l="1"/>
  <c r="U76" i="1"/>
  <c r="Y76" i="1"/>
  <c r="Z76" i="1"/>
  <c r="G76" i="1"/>
  <c r="O76" i="1" l="1"/>
  <c r="F22" i="3" l="1"/>
  <c r="P76" i="1"/>
  <c r="W76" i="1"/>
  <c r="V76" i="1"/>
  <c r="L76" i="1"/>
  <c r="S76" i="1"/>
  <c r="M76" i="1"/>
  <c r="K22" i="3" l="1"/>
  <c r="H22" i="3"/>
  <c r="T76" i="1"/>
  <c r="N76" i="1"/>
  <c r="R76" i="1"/>
  <c r="J76" i="1"/>
  <c r="Q76" i="1"/>
  <c r="K76" i="1"/>
  <c r="X76" i="1"/>
  <c r="F17" i="3" l="1"/>
  <c r="H17" i="3" s="1"/>
  <c r="I17" i="3" s="1"/>
  <c r="I76" i="1" l="1"/>
  <c r="F27" i="3" l="1"/>
  <c r="H27" i="3" s="1"/>
  <c r="J27" i="3" s="1"/>
  <c r="K27" i="3" l="1"/>
  <c r="L27" i="3" s="1"/>
  <c r="B47" i="3"/>
  <c r="B40" i="3" l="1"/>
  <c r="L29" i="2"/>
  <c r="K29" i="2"/>
  <c r="E29" i="2"/>
  <c r="G29" i="2"/>
  <c r="F29" i="2"/>
  <c r="H29" i="2"/>
  <c r="I29" i="2"/>
  <c r="J29" i="2"/>
  <c r="M29" i="2"/>
  <c r="N29" i="2"/>
  <c r="D22" i="4"/>
  <c r="D16" i="4"/>
  <c r="D10" i="4"/>
  <c r="D4" i="4"/>
  <c r="D11" i="4" s="1"/>
  <c r="D17" i="4" s="1"/>
  <c r="D29" i="2"/>
  <c r="B42" i="3" l="1"/>
  <c r="H38" i="3" s="1"/>
  <c r="F11" i="3"/>
  <c r="F12" i="3"/>
  <c r="F8" i="3"/>
  <c r="H8" i="3" s="1"/>
  <c r="F10" i="3"/>
  <c r="F9" i="3"/>
  <c r="F6" i="3"/>
  <c r="F5" i="3"/>
  <c r="H5" i="3" s="1"/>
  <c r="F7" i="3"/>
  <c r="D30" i="2"/>
  <c r="D31" i="2" s="1"/>
  <c r="F31" i="3"/>
  <c r="H31" i="3" s="1"/>
  <c r="F32" i="3"/>
  <c r="F18" i="3"/>
  <c r="H18" i="3" s="1"/>
  <c r="J18" i="3" s="1"/>
  <c r="F21" i="3"/>
  <c r="H21" i="3" s="1"/>
  <c r="J21" i="3" s="1"/>
  <c r="F20" i="3"/>
  <c r="H20" i="3" s="1"/>
  <c r="F26" i="3"/>
  <c r="F25" i="3"/>
  <c r="H25" i="3" s="1"/>
  <c r="J25" i="3" s="1"/>
  <c r="F30" i="3"/>
  <c r="H30" i="3" s="1"/>
  <c r="I30" i="3" s="1"/>
  <c r="F23" i="3"/>
  <c r="H23" i="3" s="1"/>
  <c r="D23" i="4"/>
  <c r="P29" i="2"/>
  <c r="F4" i="3"/>
  <c r="H4" i="3" s="1"/>
  <c r="K11" i="3" l="1"/>
  <c r="H11" i="3"/>
  <c r="K32" i="3"/>
  <c r="K31" i="3"/>
  <c r="K21" i="3"/>
  <c r="L21" i="3" s="1"/>
  <c r="K25" i="3"/>
  <c r="L25" i="3" s="1"/>
  <c r="K20" i="3"/>
  <c r="K18" i="3"/>
  <c r="L18" i="3" s="1"/>
  <c r="K23" i="3"/>
  <c r="L23" i="3" s="1"/>
  <c r="K7" i="3"/>
  <c r="L7" i="3" s="1"/>
  <c r="F13" i="3"/>
  <c r="K26" i="3"/>
  <c r="K9" i="3"/>
  <c r="L9" i="3" s="1"/>
  <c r="K5" i="3"/>
  <c r="L5" i="3" s="1"/>
  <c r="K8" i="3"/>
  <c r="L8" i="3" s="1"/>
  <c r="K6" i="3"/>
  <c r="K12" i="3"/>
  <c r="K10" i="3"/>
  <c r="K30" i="3"/>
  <c r="F19" i="3"/>
  <c r="H19" i="3" s="1"/>
  <c r="J19" i="3" s="1"/>
  <c r="F24" i="3"/>
  <c r="H24" i="3" s="1"/>
  <c r="F28" i="3"/>
  <c r="H28" i="3" s="1"/>
  <c r="F16" i="3"/>
  <c r="H16" i="3" s="1"/>
  <c r="I16" i="3" s="1"/>
  <c r="G77" i="1"/>
  <c r="G78" i="1" s="1"/>
  <c r="K4" i="3"/>
  <c r="L4" i="3" s="1"/>
  <c r="AA76" i="1"/>
  <c r="F29" i="3"/>
  <c r="H12" i="3" s="1"/>
  <c r="I12" i="3" s="1"/>
  <c r="F33" i="3" l="1"/>
  <c r="H29" i="3"/>
  <c r="I29" i="3" s="1"/>
  <c r="K28" i="3"/>
  <c r="L28" i="3" s="1"/>
  <c r="K24" i="3"/>
  <c r="L24" i="3" s="1"/>
  <c r="J13" i="3"/>
  <c r="J39" i="3" s="1"/>
  <c r="H13" i="3"/>
  <c r="H39" i="3" s="1"/>
  <c r="H40" i="3" s="1"/>
  <c r="K19" i="3"/>
  <c r="L19" i="3" s="1"/>
  <c r="K29" i="3"/>
  <c r="L29" i="3" s="1"/>
  <c r="K13" i="3"/>
  <c r="L13" i="3" s="1"/>
  <c r="K16" i="3"/>
  <c r="L16" i="3" s="1"/>
  <c r="J33" i="3" l="1"/>
  <c r="J41" i="3" s="1"/>
  <c r="H33" i="3"/>
  <c r="H41" i="3" s="1"/>
  <c r="H42" i="3" s="1"/>
  <c r="J38" i="3" s="1"/>
  <c r="J40" i="3" s="1"/>
  <c r="K33" i="3"/>
  <c r="L33" i="3" s="1"/>
  <c r="J42" i="3" l="1"/>
</calcChain>
</file>

<file path=xl/sharedStrings.xml><?xml version="1.0" encoding="utf-8"?>
<sst xmlns="http://schemas.openxmlformats.org/spreadsheetml/2006/main" count="324" uniqueCount="175">
  <si>
    <t>HMRC</t>
  </si>
  <si>
    <t>Payroll</t>
  </si>
  <si>
    <t>Other</t>
  </si>
  <si>
    <t>Insurance</t>
  </si>
  <si>
    <t>Subscriptions</t>
  </si>
  <si>
    <t>Grass Cutting</t>
  </si>
  <si>
    <t>Grants</t>
  </si>
  <si>
    <t>Play Area</t>
  </si>
  <si>
    <t>VAT</t>
  </si>
  <si>
    <t>Village Hall</t>
  </si>
  <si>
    <t>Elections</t>
  </si>
  <si>
    <t>Street Furniture</t>
  </si>
  <si>
    <t>£</t>
  </si>
  <si>
    <t>Precept</t>
  </si>
  <si>
    <t>Grants - Grass Cutting</t>
  </si>
  <si>
    <t>Grants - Miscellaneous</t>
  </si>
  <si>
    <t>Wayleaves</t>
  </si>
  <si>
    <t>Bank Interest</t>
  </si>
  <si>
    <t>Allotment Fees</t>
  </si>
  <si>
    <t>VAT Refund</t>
  </si>
  <si>
    <t>Payee</t>
  </si>
  <si>
    <t>Dog Bin Emptying</t>
  </si>
  <si>
    <t>Allotment Expenses</t>
  </si>
  <si>
    <t>From</t>
  </si>
  <si>
    <t>Barford News</t>
  </si>
  <si>
    <t>D Best</t>
  </si>
  <si>
    <t>Date Credited to Bank Account</t>
  </si>
  <si>
    <t>Receipts</t>
  </si>
  <si>
    <t>Total</t>
  </si>
  <si>
    <t>Payments</t>
  </si>
  <si>
    <t>+/- PY</t>
  </si>
  <si>
    <t>Clerk's Salary incl. NI</t>
  </si>
  <si>
    <t>Dog Waste Bins</t>
  </si>
  <si>
    <t>Other Payments</t>
  </si>
  <si>
    <t>Cash in Bank</t>
  </si>
  <si>
    <t>Community Account</t>
  </si>
  <si>
    <t>Business Saver Account</t>
  </si>
  <si>
    <t>Ex
VAT</t>
  </si>
  <si>
    <t>Community Account  ( 80706973)</t>
  </si>
  <si>
    <t>Business Saver Account (80401765)</t>
  </si>
  <si>
    <t>Less: Unpresented cheques</t>
  </si>
  <si>
    <t>Detail</t>
  </si>
  <si>
    <t>Add: Uncleared paymentss</t>
  </si>
  <si>
    <t>Add: Short term investments</t>
  </si>
  <si>
    <t>What is the figure in Box 8 in section 2 of the annual return ?</t>
  </si>
  <si>
    <t>Yes</t>
  </si>
  <si>
    <t>Does the total equal Box 8 in section 2 of the annual return ?</t>
  </si>
  <si>
    <t>Wayleaves - West Close</t>
  </si>
  <si>
    <t>-100%</t>
  </si>
  <si>
    <t>Zurich</t>
  </si>
  <si>
    <t>Invoice Date</t>
  </si>
  <si>
    <t>Less:Precept</t>
  </si>
  <si>
    <t>Less:Staff Costs</t>
  </si>
  <si>
    <t>Expenses
(administration)</t>
  </si>
  <si>
    <t>+/- %</t>
  </si>
  <si>
    <t>Play Area Inspection</t>
  </si>
  <si>
    <t>Donations</t>
  </si>
  <si>
    <t>Barclays</t>
  </si>
  <si>
    <t>Grass Cutting Grant</t>
  </si>
  <si>
    <t>Date Banked</t>
  </si>
  <si>
    <t>Subscription</t>
  </si>
  <si>
    <t>Pay - May</t>
  </si>
  <si>
    <t>B Alt</t>
  </si>
  <si>
    <t>Pay - Jun</t>
  </si>
  <si>
    <t>Allotment Rents</t>
  </si>
  <si>
    <t>S137 Grants</t>
  </si>
  <si>
    <t>VAT Reclaim</t>
  </si>
  <si>
    <t>Repairs/ Pruning</t>
  </si>
  <si>
    <t>Repirs/ Pruning</t>
  </si>
  <si>
    <t>Audit &amp; ICO Fees</t>
  </si>
  <si>
    <t>Subscriptions (OALC, CFO, ICO)</t>
  </si>
  <si>
    <t>Audit fees</t>
  </si>
  <si>
    <t>Play Equipment/Reps</t>
  </si>
  <si>
    <t>Cheque No</t>
  </si>
  <si>
    <t>Miscellaneous</t>
  </si>
  <si>
    <t>Interest</t>
  </si>
  <si>
    <t>Pay - Mar</t>
  </si>
  <si>
    <t>PAYE - Mar</t>
  </si>
  <si>
    <t>Thomas Fox</t>
  </si>
  <si>
    <t>PAYE - May</t>
  </si>
  <si>
    <t>PAYE - Jul</t>
  </si>
  <si>
    <t>PAYE - Aug</t>
  </si>
  <si>
    <t>OCC</t>
  </si>
  <si>
    <t>Allotment Rent</t>
  </si>
  <si>
    <t>2021-22</t>
  </si>
  <si>
    <t>Play Equipment &amp; Maintenance</t>
  </si>
  <si>
    <t>FY</t>
  </si>
  <si>
    <t>Budget</t>
  </si>
  <si>
    <t>YTD</t>
  </si>
  <si>
    <t>Forecast YE</t>
  </si>
  <si>
    <t>2022-23</t>
  </si>
  <si>
    <t>Play Area (Inspection reimbursement)</t>
  </si>
  <si>
    <t>VAT No.</t>
  </si>
  <si>
    <t>Total Cash in Bank</t>
  </si>
  <si>
    <t>Pay - Sept</t>
  </si>
  <si>
    <t>Pay - Oct</t>
  </si>
  <si>
    <t>2023-24</t>
  </si>
  <si>
    <t>Bank Balances as at 31st March 2023</t>
  </si>
  <si>
    <t>PS&amp;NC Preece</t>
  </si>
  <si>
    <t>CDC</t>
  </si>
  <si>
    <t>Various</t>
  </si>
  <si>
    <t>Mugs</t>
  </si>
  <si>
    <t>Cubicilo</t>
  </si>
  <si>
    <t>Homeworking - Jan</t>
  </si>
  <si>
    <t>Homeworking - Feb</t>
  </si>
  <si>
    <t>Homeworking - Mar</t>
  </si>
  <si>
    <t>PAYE - Jan</t>
  </si>
  <si>
    <t>PAYE - Feb</t>
  </si>
  <si>
    <t>OALC</t>
  </si>
  <si>
    <t>Pay - Jan</t>
  </si>
  <si>
    <t>Pay - Feb</t>
  </si>
  <si>
    <t>Grant</t>
  </si>
  <si>
    <t>Barford PCC</t>
  </si>
  <si>
    <t>Insignia</t>
  </si>
  <si>
    <t>Homeworking - April</t>
  </si>
  <si>
    <t>PAYE - April</t>
  </si>
  <si>
    <t>Pay - April</t>
  </si>
  <si>
    <t>Mowing - 33879</t>
  </si>
  <si>
    <t>Underpayment</t>
  </si>
  <si>
    <t>Homeworking - May</t>
  </si>
  <si>
    <t>Homeworking - Jun</t>
  </si>
  <si>
    <t>PAYE - Jun</t>
  </si>
  <si>
    <t>Mowing - 34517</t>
  </si>
  <si>
    <t>Water for 2021-22</t>
  </si>
  <si>
    <t>Castle Water</t>
  </si>
  <si>
    <t>Mowing - 34254</t>
  </si>
  <si>
    <t>Homeworking - Jul</t>
  </si>
  <si>
    <t>Homeworking - Aug</t>
  </si>
  <si>
    <t>Uncontested Election</t>
  </si>
  <si>
    <t>Inspections</t>
  </si>
  <si>
    <t>Playsafety</t>
  </si>
  <si>
    <t>Pay - Jul</t>
  </si>
  <si>
    <t>Pay - Aug</t>
  </si>
  <si>
    <t>Water for 2022-23</t>
  </si>
  <si>
    <t>Mowing - 34741</t>
  </si>
  <si>
    <t>Mowing - 34960</t>
  </si>
  <si>
    <t>Allotment Field Rent</t>
  </si>
  <si>
    <t>Mowing - 35162</t>
  </si>
  <si>
    <t>Homeworking - September</t>
  </si>
  <si>
    <t>Homeworking - October</t>
  </si>
  <si>
    <t>PAYE - September</t>
  </si>
  <si>
    <t>PAYE - October</t>
  </si>
  <si>
    <t>Info Commissioner</t>
  </si>
  <si>
    <t>Water 2022-23</t>
  </si>
  <si>
    <t>Mowing Inv 35626</t>
  </si>
  <si>
    <t>Clerk's Expenses &amp; Admin</t>
  </si>
  <si>
    <t>Balance Brought Forward</t>
  </si>
  <si>
    <t>Add:Receipts</t>
  </si>
  <si>
    <t>Less: Payments</t>
  </si>
  <si>
    <t>Balance Carried Forward</t>
  </si>
  <si>
    <t>Western Power</t>
  </si>
  <si>
    <t>Wayleave</t>
  </si>
  <si>
    <t>Oiling Benches</t>
  </si>
  <si>
    <t>Royal British Legion</t>
  </si>
  <si>
    <t>Wreaths</t>
  </si>
  <si>
    <t>castle Water</t>
  </si>
  <si>
    <t>Homeworking Allowance Nov</t>
  </si>
  <si>
    <t>Homeworking Allowance Dec</t>
  </si>
  <si>
    <t>Pay Dec</t>
  </si>
  <si>
    <t>Pay Nov</t>
  </si>
  <si>
    <t>Dog Bin</t>
  </si>
  <si>
    <t>Glasdon</t>
  </si>
  <si>
    <t>AEDdonate</t>
  </si>
  <si>
    <t>Defibrillator</t>
  </si>
  <si>
    <t>Homeworking Jan</t>
  </si>
  <si>
    <t>Homeworking Feb</t>
  </si>
  <si>
    <t>PAYE</t>
  </si>
  <si>
    <t>DBest</t>
  </si>
  <si>
    <t>Pay Jan</t>
  </si>
  <si>
    <t>Pay Feb</t>
  </si>
  <si>
    <t>Severn Products</t>
  </si>
  <si>
    <t>Coronation Coins</t>
  </si>
  <si>
    <t>SSP Direct</t>
  </si>
  <si>
    <t>Road signs</t>
  </si>
  <si>
    <t>Jubilee ugs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</si>
</sst>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%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206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1"/>
      <color theme="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14" fontId="0" fillId="0" borderId="0" xfId="0" applyNumberFormat="1"/>
    <xf numFmtId="4" fontId="0" fillId="0" borderId="0" xfId="0" applyNumberFormat="1"/>
    <xf numFmtId="4" fontId="0" fillId="0" borderId="0" xfId="0" applyNumberFormat="1" applyAlignment="1">
      <alignment textRotation="90"/>
    </xf>
    <xf numFmtId="4" fontId="2" fillId="0" borderId="0" xfId="0" applyNumberFormat="1" applyFont="1"/>
    <xf numFmtId="4" fontId="3" fillId="0" borderId="0" xfId="0" applyNumberFormat="1" applyFont="1"/>
    <xf numFmtId="0" fontId="0" fillId="0" borderId="0" xfId="0" applyAlignment="1">
      <alignment horizontal="left" wrapText="1"/>
    </xf>
    <xf numFmtId="0" fontId="2" fillId="0" borderId="0" xfId="0" applyFont="1"/>
    <xf numFmtId="4" fontId="0" fillId="0" borderId="1" xfId="0" applyNumberFormat="1" applyBorder="1"/>
    <xf numFmtId="0" fontId="1" fillId="0" borderId="0" xfId="0" applyFont="1"/>
    <xf numFmtId="3" fontId="0" fillId="0" borderId="0" xfId="0" applyNumberFormat="1"/>
    <xf numFmtId="0" fontId="0" fillId="0" borderId="0" xfId="0" quotePrefix="1" applyAlignment="1">
      <alignment horizontal="center"/>
    </xf>
    <xf numFmtId="9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 wrapText="1"/>
    </xf>
    <xf numFmtId="0" fontId="5" fillId="0" borderId="0" xfId="0" applyFont="1"/>
    <xf numFmtId="4" fontId="5" fillId="0" borderId="0" xfId="0" applyNumberFormat="1" applyFont="1"/>
    <xf numFmtId="4" fontId="0" fillId="0" borderId="0" xfId="0" applyNumberFormat="1" applyAlignment="1">
      <alignment textRotation="90" wrapText="1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textRotation="90"/>
    </xf>
    <xf numFmtId="4" fontId="0" fillId="0" borderId="0" xfId="0" applyNumberFormat="1" applyAlignment="1">
      <alignment horizontal="center" textRotation="90" wrapText="1"/>
    </xf>
    <xf numFmtId="4" fontId="6" fillId="0" borderId="0" xfId="0" applyNumberFormat="1" applyFont="1"/>
    <xf numFmtId="9" fontId="0" fillId="0" borderId="0" xfId="0" quotePrefix="1" applyNumberFormat="1" applyAlignment="1">
      <alignment horizontal="right"/>
    </xf>
    <xf numFmtId="4" fontId="4" fillId="0" borderId="1" xfId="0" applyNumberFormat="1" applyFont="1" applyBorder="1"/>
    <xf numFmtId="4" fontId="0" fillId="0" borderId="2" xfId="0" applyNumberFormat="1" applyBorder="1"/>
    <xf numFmtId="4" fontId="1" fillId="0" borderId="0" xfId="0" applyNumberFormat="1" applyFont="1"/>
    <xf numFmtId="0" fontId="7" fillId="0" borderId="0" xfId="0" applyFont="1"/>
    <xf numFmtId="4" fontId="8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0" fillId="0" borderId="0" xfId="0" applyFont="1"/>
    <xf numFmtId="4" fontId="10" fillId="0" borderId="0" xfId="0" applyNumberFormat="1" applyFont="1"/>
    <xf numFmtId="4" fontId="10" fillId="0" borderId="1" xfId="0" applyNumberFormat="1" applyFont="1" applyBorder="1"/>
    <xf numFmtId="4" fontId="9" fillId="0" borderId="0" xfId="0" applyNumberFormat="1" applyFont="1"/>
    <xf numFmtId="0" fontId="12" fillId="0" borderId="0" xfId="0" applyFont="1"/>
    <xf numFmtId="4" fontId="12" fillId="0" borderId="0" xfId="0" applyNumberFormat="1" applyFont="1"/>
    <xf numFmtId="165" fontId="12" fillId="0" borderId="0" xfId="0" applyNumberFormat="1" applyFont="1"/>
    <xf numFmtId="0" fontId="0" fillId="2" borderId="0" xfId="0" applyFill="1"/>
    <xf numFmtId="4" fontId="0" fillId="2" borderId="0" xfId="0" applyNumberFormat="1" applyFill="1"/>
    <xf numFmtId="0" fontId="0" fillId="2" borderId="1" xfId="0" applyFill="1" applyBorder="1"/>
    <xf numFmtId="4" fontId="1" fillId="2" borderId="0" xfId="0" applyNumberFormat="1" applyFont="1" applyFill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3" fontId="12" fillId="0" borderId="0" xfId="0" applyNumberFormat="1" applyFont="1"/>
    <xf numFmtId="3" fontId="12" fillId="0" borderId="1" xfId="0" applyNumberFormat="1" applyFont="1" applyBorder="1"/>
    <xf numFmtId="3" fontId="11" fillId="0" borderId="0" xfId="0" applyNumberFormat="1" applyFont="1"/>
    <xf numFmtId="3" fontId="0" fillId="2" borderId="0" xfId="0" applyNumberFormat="1" applyFill="1"/>
    <xf numFmtId="3" fontId="0" fillId="2" borderId="1" xfId="0" applyNumberFormat="1" applyFill="1" applyBorder="1"/>
    <xf numFmtId="3" fontId="1" fillId="2" borderId="0" xfId="0" applyNumberFormat="1" applyFont="1" applyFill="1"/>
    <xf numFmtId="1" fontId="0" fillId="0" borderId="0" xfId="0" applyNumberForma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1"/>
  <sheetViews>
    <sheetView zoomScaleNormal="100" workbookViewId="0">
      <selection activeCell="J13" sqref="J13"/>
    </sheetView>
  </sheetViews>
  <sheetFormatPr defaultRowHeight="14.5" x14ac:dyDescent="0.35"/>
  <cols>
    <col min="1" max="1" width="10.7265625" bestFit="1" customWidth="1"/>
    <col min="2" max="2" width="15.7265625" bestFit="1" customWidth="1"/>
    <col min="3" max="3" width="21.81640625" bestFit="1" customWidth="1"/>
    <col min="5" max="5" width="8.81640625" bestFit="1" customWidth="1"/>
    <col min="6" max="6" width="6.54296875" bestFit="1" customWidth="1"/>
    <col min="7" max="7" width="8.1796875" bestFit="1" customWidth="1"/>
    <col min="8" max="8" width="9.1796875" bestFit="1" customWidth="1"/>
    <col min="9" max="10" width="5.54296875" bestFit="1" customWidth="1"/>
    <col min="11" max="11" width="6.54296875" bestFit="1" customWidth="1"/>
    <col min="12" max="12" width="8.81640625" bestFit="1" customWidth="1"/>
    <col min="13" max="13" width="6.36328125" bestFit="1" customWidth="1"/>
    <col min="14" max="14" width="8.1796875" bestFit="1" customWidth="1"/>
  </cols>
  <sheetData>
    <row r="1" spans="1:14" ht="117.75" customHeight="1" x14ac:dyDescent="0.35">
      <c r="A1" s="6" t="s">
        <v>26</v>
      </c>
      <c r="B1" t="s">
        <v>23</v>
      </c>
      <c r="D1" s="18" t="s">
        <v>12</v>
      </c>
      <c r="E1" s="19" t="s">
        <v>13</v>
      </c>
      <c r="F1" s="19" t="s">
        <v>14</v>
      </c>
      <c r="G1" s="20" t="s">
        <v>15</v>
      </c>
      <c r="H1" s="19" t="s">
        <v>7</v>
      </c>
      <c r="I1" s="19" t="s">
        <v>16</v>
      </c>
      <c r="J1" s="19" t="s">
        <v>17</v>
      </c>
      <c r="K1" s="19" t="s">
        <v>18</v>
      </c>
      <c r="L1" s="19" t="s">
        <v>9</v>
      </c>
      <c r="M1" s="19" t="s">
        <v>74</v>
      </c>
      <c r="N1" s="19" t="s">
        <v>19</v>
      </c>
    </row>
    <row r="2" spans="1:14" x14ac:dyDescent="0.35">
      <c r="A2" s="1">
        <v>44662</v>
      </c>
      <c r="B2" s="1" t="s">
        <v>98</v>
      </c>
      <c r="C2" s="1" t="s">
        <v>83</v>
      </c>
      <c r="D2" s="2">
        <v>15</v>
      </c>
      <c r="E2" s="2"/>
      <c r="F2" s="2"/>
      <c r="G2" s="2"/>
      <c r="H2" s="2"/>
      <c r="I2" s="2"/>
      <c r="J2" s="2"/>
      <c r="K2" s="2">
        <f>D2</f>
        <v>15</v>
      </c>
      <c r="L2" s="2"/>
      <c r="M2" s="2"/>
      <c r="N2" s="2"/>
    </row>
    <row r="3" spans="1:14" x14ac:dyDescent="0.35">
      <c r="A3" s="1">
        <v>44664</v>
      </c>
      <c r="B3" t="s">
        <v>99</v>
      </c>
      <c r="C3" s="1" t="s">
        <v>13</v>
      </c>
      <c r="D3" s="2">
        <v>5150</v>
      </c>
      <c r="E3" s="2">
        <f>D3</f>
        <v>5150</v>
      </c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1">
        <v>44670</v>
      </c>
      <c r="B4" t="s">
        <v>100</v>
      </c>
      <c r="C4" t="s">
        <v>83</v>
      </c>
      <c r="D4" s="2">
        <v>170</v>
      </c>
      <c r="E4" s="2"/>
      <c r="F4" s="2"/>
      <c r="G4" s="2"/>
      <c r="H4" s="2"/>
      <c r="I4" s="2"/>
      <c r="J4" s="2"/>
      <c r="K4" s="2">
        <f>D4</f>
        <v>170</v>
      </c>
      <c r="L4" s="2"/>
      <c r="M4" s="2"/>
      <c r="N4" s="2"/>
    </row>
    <row r="5" spans="1:14" x14ac:dyDescent="0.35">
      <c r="A5" s="1">
        <v>44713</v>
      </c>
      <c r="B5" t="s">
        <v>82</v>
      </c>
      <c r="C5" t="s">
        <v>58</v>
      </c>
      <c r="D5" s="2">
        <v>709</v>
      </c>
      <c r="E5" s="2"/>
      <c r="F5" s="2">
        <f>D5</f>
        <v>709</v>
      </c>
      <c r="G5" s="2"/>
      <c r="H5" s="2"/>
      <c r="I5" s="2"/>
      <c r="J5" s="2"/>
      <c r="K5" s="2"/>
      <c r="L5" s="2"/>
      <c r="M5" s="2"/>
      <c r="N5" s="2"/>
    </row>
    <row r="6" spans="1:14" x14ac:dyDescent="0.35">
      <c r="A6" s="1">
        <v>44718</v>
      </c>
      <c r="B6" t="s">
        <v>57</v>
      </c>
      <c r="C6" t="s">
        <v>75</v>
      </c>
      <c r="D6" s="2">
        <v>0.19</v>
      </c>
      <c r="E6" s="2"/>
      <c r="F6" s="2"/>
      <c r="G6" s="2"/>
      <c r="H6" s="2"/>
      <c r="I6" s="2"/>
      <c r="J6" s="2">
        <f>D6</f>
        <v>0.19</v>
      </c>
      <c r="K6" s="2"/>
      <c r="L6" s="2"/>
      <c r="M6" s="2"/>
      <c r="N6" s="2"/>
    </row>
    <row r="7" spans="1:14" x14ac:dyDescent="0.35">
      <c r="A7" s="1">
        <v>44733</v>
      </c>
      <c r="B7" s="1" t="s">
        <v>150</v>
      </c>
      <c r="C7" s="1" t="s">
        <v>151</v>
      </c>
      <c r="D7" s="2">
        <v>14.94</v>
      </c>
      <c r="E7" s="2"/>
      <c r="F7" s="2"/>
      <c r="G7" s="2"/>
      <c r="H7" s="2"/>
      <c r="I7" s="2">
        <f>D7</f>
        <v>14.94</v>
      </c>
      <c r="J7" s="2"/>
      <c r="K7" s="2"/>
      <c r="L7" s="2"/>
      <c r="M7" s="2"/>
      <c r="N7" s="2"/>
    </row>
    <row r="8" spans="1:14" x14ac:dyDescent="0.35">
      <c r="A8" s="1">
        <v>44809</v>
      </c>
      <c r="B8" s="1" t="s">
        <v>57</v>
      </c>
      <c r="C8" s="1" t="s">
        <v>75</v>
      </c>
      <c r="D8" s="2">
        <v>0.78</v>
      </c>
      <c r="E8" s="2"/>
      <c r="F8" s="2"/>
      <c r="G8" s="2"/>
      <c r="H8" s="2"/>
      <c r="I8" s="2"/>
      <c r="J8" s="2">
        <f>D8</f>
        <v>0.78</v>
      </c>
      <c r="K8" s="2"/>
      <c r="L8" s="2"/>
      <c r="M8" s="2"/>
      <c r="N8" s="2"/>
    </row>
    <row r="9" spans="1:14" x14ac:dyDescent="0.35">
      <c r="A9" s="1">
        <v>44812</v>
      </c>
      <c r="B9" s="1" t="s">
        <v>100</v>
      </c>
      <c r="C9" s="1" t="s">
        <v>101</v>
      </c>
      <c r="D9" s="2">
        <v>28</v>
      </c>
      <c r="E9" s="2"/>
      <c r="F9" s="2"/>
      <c r="G9" s="2"/>
      <c r="H9" s="2"/>
      <c r="I9" s="2"/>
      <c r="J9" s="2"/>
      <c r="K9" s="2"/>
      <c r="L9" s="2"/>
      <c r="M9" s="2">
        <f>D9</f>
        <v>28</v>
      </c>
      <c r="N9" s="2"/>
    </row>
    <row r="10" spans="1:14" x14ac:dyDescent="0.35">
      <c r="A10" s="1">
        <v>44818</v>
      </c>
      <c r="B10" s="1" t="s">
        <v>99</v>
      </c>
      <c r="C10" s="1" t="s">
        <v>13</v>
      </c>
      <c r="D10" s="2">
        <v>5150</v>
      </c>
      <c r="E10" s="2">
        <f>D10</f>
        <v>5150</v>
      </c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35">
      <c r="A11" s="1">
        <v>45265</v>
      </c>
      <c r="B11" s="1" t="s">
        <v>57</v>
      </c>
      <c r="C11" s="1" t="s">
        <v>75</v>
      </c>
      <c r="D11" s="2">
        <v>1.4</v>
      </c>
      <c r="E11" s="2"/>
      <c r="F11" s="2"/>
      <c r="G11" s="2"/>
      <c r="H11" s="2"/>
      <c r="I11" s="2"/>
      <c r="J11" s="2">
        <f>D11</f>
        <v>1.4</v>
      </c>
      <c r="K11" s="2"/>
      <c r="L11" s="2"/>
      <c r="M11" s="2"/>
      <c r="N11" s="2"/>
    </row>
    <row r="12" spans="1:14" x14ac:dyDescent="0.35">
      <c r="A12" s="1">
        <v>44991</v>
      </c>
      <c r="B12" s="1" t="s">
        <v>57</v>
      </c>
      <c r="C12" s="1" t="s">
        <v>75</v>
      </c>
      <c r="D12" s="2">
        <v>3.13</v>
      </c>
      <c r="E12" s="2"/>
      <c r="F12" s="2"/>
      <c r="G12" s="2"/>
      <c r="H12" s="2"/>
      <c r="I12" s="2"/>
      <c r="J12" s="2">
        <f>D12</f>
        <v>3.13</v>
      </c>
      <c r="K12" s="2"/>
      <c r="L12" s="2"/>
      <c r="M12" s="2"/>
      <c r="N12" s="2"/>
    </row>
    <row r="13" spans="1:14" x14ac:dyDescent="0.35">
      <c r="A13" s="1"/>
      <c r="B13" s="1"/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35">
      <c r="A14" s="1"/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35">
      <c r="A15" s="1"/>
      <c r="B15" s="1"/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35">
      <c r="A16" s="1"/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6" x14ac:dyDescent="0.35">
      <c r="A17" s="1"/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6" x14ac:dyDescent="0.35">
      <c r="A18" s="1"/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6" x14ac:dyDescent="0.35">
      <c r="A19" s="1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6" x14ac:dyDescent="0.35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6" x14ac:dyDescent="0.35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6" x14ac:dyDescent="0.35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6" x14ac:dyDescent="0.35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6" x14ac:dyDescent="0.35">
      <c r="A24" s="1"/>
      <c r="B24" s="1"/>
      <c r="C24" s="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6" x14ac:dyDescent="0.35">
      <c r="A25" s="1"/>
      <c r="B25" s="1"/>
      <c r="C25" s="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6" x14ac:dyDescent="0.35">
      <c r="A26" s="1"/>
      <c r="B26" s="1"/>
      <c r="C26" s="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6" x14ac:dyDescent="0.35">
      <c r="A27" s="1"/>
      <c r="B27" s="1"/>
      <c r="C27" s="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6" x14ac:dyDescent="0.35">
      <c r="A28" s="1"/>
      <c r="B28" s="1"/>
      <c r="C28" s="1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6" x14ac:dyDescent="0.35">
      <c r="D29" s="2">
        <f t="shared" ref="D29:N29" si="0">SUM(D2:D28)</f>
        <v>11242.439999999999</v>
      </c>
      <c r="E29" s="2">
        <f t="shared" si="0"/>
        <v>10300</v>
      </c>
      <c r="F29" s="2">
        <f t="shared" si="0"/>
        <v>709</v>
      </c>
      <c r="G29" s="2">
        <f t="shared" si="0"/>
        <v>0</v>
      </c>
      <c r="H29" s="2">
        <f t="shared" si="0"/>
        <v>0</v>
      </c>
      <c r="I29" s="2">
        <f t="shared" si="0"/>
        <v>14.94</v>
      </c>
      <c r="J29" s="2">
        <f t="shared" si="0"/>
        <v>5.5</v>
      </c>
      <c r="K29" s="2">
        <f t="shared" si="0"/>
        <v>185</v>
      </c>
      <c r="L29" s="2">
        <f t="shared" si="0"/>
        <v>0</v>
      </c>
      <c r="M29" s="2">
        <f t="shared" si="0"/>
        <v>28</v>
      </c>
      <c r="N29" s="2">
        <f t="shared" si="0"/>
        <v>0</v>
      </c>
      <c r="P29" s="2">
        <f>SUM(E29:N29)</f>
        <v>11242.44</v>
      </c>
    </row>
    <row r="30" spans="1:16" x14ac:dyDescent="0.35">
      <c r="A30" t="s">
        <v>51</v>
      </c>
      <c r="D30" s="8">
        <f>E29</f>
        <v>10300</v>
      </c>
    </row>
    <row r="31" spans="1:16" x14ac:dyDescent="0.35">
      <c r="D31" s="2">
        <f>D29-D30</f>
        <v>942.43999999999869</v>
      </c>
    </row>
  </sheetData>
  <pageMargins left="0.70866141732283472" right="0.70866141732283472" top="1.0833333333333333" bottom="0.74803149606299213" header="0.31496062992125984" footer="0.31496062992125984"/>
  <pageSetup paperSize="9" scale="79" orientation="landscape" r:id="rId1"/>
  <headerFooter>
    <oddHeader>&amp;C&amp;"-,Bold"&amp;14Barford St John and St Michael Parish Council
Receipts for the Year Ended 31st March 2023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99"/>
  <sheetViews>
    <sheetView topLeftCell="E1" zoomScaleNormal="100" workbookViewId="0">
      <pane ySplit="1" topLeftCell="A71" activePane="bottomLeft" state="frozen"/>
      <selection activeCell="B1" sqref="B1"/>
      <selection pane="bottomLeft" activeCell="E77" sqref="E77"/>
    </sheetView>
  </sheetViews>
  <sheetFormatPr defaultRowHeight="14.5" x14ac:dyDescent="0.35"/>
  <cols>
    <col min="1" max="1" width="9.1796875" customWidth="1"/>
    <col min="2" max="3" width="8.81640625" customWidth="1"/>
    <col min="4" max="4" width="9.81640625" bestFit="1" customWidth="1"/>
    <col min="5" max="5" width="18.54296875" bestFit="1" customWidth="1"/>
    <col min="6" max="6" width="26" bestFit="1" customWidth="1"/>
    <col min="7" max="7" width="9.1796875" style="2" bestFit="1" customWidth="1"/>
    <col min="8" max="8" width="9.1796875" style="5" bestFit="1" customWidth="1"/>
    <col min="9" max="9" width="8.453125" style="5" bestFit="1" customWidth="1"/>
    <col min="10" max="10" width="8.1796875" style="2" bestFit="1" customWidth="1"/>
    <col min="11" max="12" width="6.54296875" style="2" bestFit="1" customWidth="1"/>
    <col min="13" max="13" width="6.36328125" style="2" bestFit="1" customWidth="1"/>
    <col min="14" max="14" width="6.54296875" style="2" bestFit="1" customWidth="1"/>
    <col min="15" max="15" width="6.36328125" style="2" bestFit="1" customWidth="1"/>
    <col min="16" max="16" width="5.36328125" style="2" bestFit="1" customWidth="1"/>
    <col min="17" max="18" width="8.1796875" style="2" bestFit="1" customWidth="1"/>
    <col min="19" max="20" width="6.54296875" style="2" bestFit="1" customWidth="1"/>
    <col min="21" max="21" width="9.1796875" style="2" bestFit="1" customWidth="1"/>
    <col min="22" max="23" width="6.36328125" style="2" bestFit="1" customWidth="1"/>
    <col min="24" max="24" width="8.81640625" style="2" bestFit="1" customWidth="1"/>
    <col min="25" max="25" width="6.36328125" style="2" bestFit="1" customWidth="1"/>
    <col min="26" max="26" width="7.81640625" style="2" bestFit="1" customWidth="1"/>
  </cols>
  <sheetData>
    <row r="1" spans="1:26" ht="103" x14ac:dyDescent="0.35">
      <c r="A1" s="6" t="s">
        <v>59</v>
      </c>
      <c r="B1" s="6" t="s">
        <v>73</v>
      </c>
      <c r="C1" s="6" t="s">
        <v>50</v>
      </c>
      <c r="D1" s="6" t="s">
        <v>92</v>
      </c>
      <c r="E1" s="6" t="s">
        <v>20</v>
      </c>
      <c r="F1" s="6"/>
      <c r="G1" s="14" t="s">
        <v>12</v>
      </c>
      <c r="H1" s="6" t="s">
        <v>37</v>
      </c>
      <c r="I1" s="6" t="s">
        <v>8</v>
      </c>
      <c r="J1" s="3" t="s">
        <v>1</v>
      </c>
      <c r="K1" s="17" t="s">
        <v>53</v>
      </c>
      <c r="L1" s="3" t="s">
        <v>3</v>
      </c>
      <c r="M1" s="3" t="s">
        <v>4</v>
      </c>
      <c r="N1" s="3" t="s">
        <v>69</v>
      </c>
      <c r="O1" s="3" t="s">
        <v>67</v>
      </c>
      <c r="P1" s="3" t="s">
        <v>56</v>
      </c>
      <c r="Q1" s="3" t="s">
        <v>5</v>
      </c>
      <c r="R1" s="3" t="s">
        <v>6</v>
      </c>
      <c r="S1" s="3" t="s">
        <v>22</v>
      </c>
      <c r="T1" s="3" t="s">
        <v>21</v>
      </c>
      <c r="U1" s="3" t="s">
        <v>72</v>
      </c>
      <c r="V1" s="3" t="s">
        <v>55</v>
      </c>
      <c r="W1" s="3" t="s">
        <v>2</v>
      </c>
      <c r="X1" s="3" t="s">
        <v>9</v>
      </c>
      <c r="Y1" s="3" t="s">
        <v>10</v>
      </c>
      <c r="Z1" s="3" t="s">
        <v>11</v>
      </c>
    </row>
    <row r="2" spans="1:26" x14ac:dyDescent="0.35">
      <c r="A2" s="13">
        <v>44662</v>
      </c>
      <c r="B2" s="13"/>
      <c r="C2" s="13"/>
      <c r="D2" s="13"/>
      <c r="E2" s="15" t="s">
        <v>102</v>
      </c>
      <c r="F2" s="15" t="s">
        <v>152</v>
      </c>
      <c r="G2" s="16">
        <v>10</v>
      </c>
      <c r="H2" s="16"/>
      <c r="I2" s="16"/>
      <c r="O2" s="2">
        <f>G2</f>
        <v>10</v>
      </c>
      <c r="T2" s="3"/>
      <c r="U2" s="3"/>
      <c r="V2" s="3"/>
      <c r="W2" s="3"/>
      <c r="X2" s="3"/>
      <c r="Y2" s="3"/>
      <c r="Z2" s="3"/>
    </row>
    <row r="3" spans="1:26" x14ac:dyDescent="0.35">
      <c r="A3" s="13">
        <v>44662</v>
      </c>
      <c r="B3" s="6"/>
      <c r="C3" s="6"/>
      <c r="D3" s="6"/>
      <c r="E3" s="6" t="s">
        <v>25</v>
      </c>
      <c r="F3" s="6" t="s">
        <v>103</v>
      </c>
      <c r="G3" s="2">
        <v>25</v>
      </c>
      <c r="H3" s="2"/>
      <c r="I3" s="2"/>
      <c r="K3" s="2">
        <f>G3</f>
        <v>25</v>
      </c>
    </row>
    <row r="4" spans="1:26" x14ac:dyDescent="0.35">
      <c r="A4" s="13">
        <v>44662</v>
      </c>
      <c r="B4" s="6"/>
      <c r="C4" s="6"/>
      <c r="D4" s="6"/>
      <c r="E4" s="6" t="s">
        <v>25</v>
      </c>
      <c r="F4" s="6" t="s">
        <v>104</v>
      </c>
      <c r="G4" s="2">
        <v>25</v>
      </c>
      <c r="H4" s="2"/>
      <c r="I4" s="2"/>
      <c r="K4" s="2">
        <f>G4</f>
        <v>25</v>
      </c>
    </row>
    <row r="5" spans="1:26" x14ac:dyDescent="0.35">
      <c r="A5" s="13">
        <v>44662</v>
      </c>
      <c r="B5" s="6"/>
      <c r="C5" s="6"/>
      <c r="D5" s="6"/>
      <c r="E5" s="6" t="s">
        <v>25</v>
      </c>
      <c r="F5" s="6" t="s">
        <v>105</v>
      </c>
      <c r="G5" s="2">
        <v>25</v>
      </c>
      <c r="H5" s="2"/>
      <c r="I5" s="2"/>
      <c r="K5" s="2">
        <f>G5</f>
        <v>25</v>
      </c>
    </row>
    <row r="6" spans="1:26" x14ac:dyDescent="0.35">
      <c r="A6" s="13">
        <v>44662</v>
      </c>
      <c r="B6" s="6"/>
      <c r="C6" s="6"/>
      <c r="D6" s="6"/>
      <c r="E6" s="6" t="s">
        <v>0</v>
      </c>
      <c r="F6" s="6" t="s">
        <v>77</v>
      </c>
      <c r="G6" s="2">
        <v>44.8</v>
      </c>
      <c r="H6" s="2"/>
      <c r="I6" s="2"/>
      <c r="J6" s="2">
        <f>G6</f>
        <v>44.8</v>
      </c>
    </row>
    <row r="7" spans="1:26" x14ac:dyDescent="0.35">
      <c r="A7" s="13">
        <v>44662</v>
      </c>
      <c r="B7" s="6"/>
      <c r="C7" s="6"/>
      <c r="D7" s="6"/>
      <c r="E7" s="6" t="s">
        <v>0</v>
      </c>
      <c r="F7" s="6" t="s">
        <v>106</v>
      </c>
      <c r="G7" s="2">
        <v>45</v>
      </c>
      <c r="H7" s="2"/>
      <c r="I7" s="2"/>
      <c r="J7" s="2">
        <f>G7</f>
        <v>45</v>
      </c>
    </row>
    <row r="8" spans="1:26" x14ac:dyDescent="0.35">
      <c r="A8" s="13">
        <v>44662</v>
      </c>
      <c r="B8" s="6"/>
      <c r="C8" s="13"/>
      <c r="D8" s="6"/>
      <c r="E8" s="6" t="s">
        <v>0</v>
      </c>
      <c r="F8" s="6" t="s">
        <v>107</v>
      </c>
      <c r="G8" s="2">
        <v>45</v>
      </c>
      <c r="H8" s="2"/>
      <c r="I8" s="2"/>
      <c r="J8" s="2">
        <f>G8</f>
        <v>45</v>
      </c>
    </row>
    <row r="9" spans="1:26" x14ac:dyDescent="0.35">
      <c r="A9" s="13">
        <v>44662</v>
      </c>
      <c r="B9" s="13"/>
      <c r="C9" s="13">
        <v>44621</v>
      </c>
      <c r="D9" s="51">
        <v>685644393</v>
      </c>
      <c r="E9" s="6" t="s">
        <v>108</v>
      </c>
      <c r="F9" s="6" t="s">
        <v>60</v>
      </c>
      <c r="G9" s="2">
        <v>150</v>
      </c>
      <c r="H9" s="5">
        <v>125</v>
      </c>
      <c r="I9" s="5">
        <f>G9-H9</f>
        <v>25</v>
      </c>
      <c r="M9" s="2">
        <f>H9</f>
        <v>125</v>
      </c>
    </row>
    <row r="10" spans="1:26" x14ac:dyDescent="0.35">
      <c r="A10" s="13">
        <v>44662</v>
      </c>
      <c r="B10" s="13"/>
      <c r="C10" s="13"/>
      <c r="D10" s="13"/>
      <c r="E10" s="6" t="s">
        <v>25</v>
      </c>
      <c r="F10" s="6" t="s">
        <v>109</v>
      </c>
      <c r="G10" s="2">
        <v>179.64</v>
      </c>
      <c r="J10" s="2">
        <f>G10</f>
        <v>179.64</v>
      </c>
    </row>
    <row r="11" spans="1:26" x14ac:dyDescent="0.35">
      <c r="A11" s="13">
        <v>44662</v>
      </c>
      <c r="B11" s="13"/>
      <c r="C11" s="13"/>
      <c r="D11" s="13"/>
      <c r="E11" s="6" t="s">
        <v>25</v>
      </c>
      <c r="F11" s="6" t="s">
        <v>110</v>
      </c>
      <c r="G11" s="2">
        <v>179.64</v>
      </c>
      <c r="J11" s="2">
        <f>G11</f>
        <v>179.64</v>
      </c>
    </row>
    <row r="12" spans="1:26" x14ac:dyDescent="0.35">
      <c r="A12" s="13">
        <v>44662</v>
      </c>
      <c r="B12" s="13"/>
      <c r="C12" s="13"/>
      <c r="D12" s="13"/>
      <c r="E12" s="15" t="s">
        <v>25</v>
      </c>
      <c r="F12" s="15" t="s">
        <v>76</v>
      </c>
      <c r="G12" s="16">
        <v>179.84</v>
      </c>
      <c r="H12" s="16"/>
      <c r="I12" s="16"/>
      <c r="J12" s="2">
        <f>G12</f>
        <v>179.84</v>
      </c>
    </row>
    <row r="13" spans="1:26" x14ac:dyDescent="0.35">
      <c r="A13" s="13">
        <v>44662</v>
      </c>
      <c r="B13" s="13"/>
      <c r="C13" s="13">
        <v>44655</v>
      </c>
      <c r="D13" s="51">
        <v>121588477</v>
      </c>
      <c r="E13" s="15" t="s">
        <v>99</v>
      </c>
      <c r="F13" s="15" t="s">
        <v>21</v>
      </c>
      <c r="G13" s="2">
        <v>240.24</v>
      </c>
      <c r="H13" s="5">
        <v>200.2</v>
      </c>
      <c r="I13" s="5">
        <f>G13-H13</f>
        <v>40.04000000000002</v>
      </c>
      <c r="T13" s="2">
        <f>H13</f>
        <v>200.2</v>
      </c>
    </row>
    <row r="14" spans="1:26" x14ac:dyDescent="0.35">
      <c r="A14" s="13">
        <v>44662</v>
      </c>
      <c r="B14" s="13"/>
      <c r="C14" s="13"/>
      <c r="D14" s="51"/>
      <c r="E14" s="15" t="s">
        <v>49</v>
      </c>
      <c r="F14" s="15" t="s">
        <v>3</v>
      </c>
      <c r="G14" s="2">
        <v>544.44000000000005</v>
      </c>
      <c r="L14" s="2">
        <f>G14</f>
        <v>544.44000000000005</v>
      </c>
    </row>
    <row r="15" spans="1:26" x14ac:dyDescent="0.35">
      <c r="A15" s="13">
        <v>44662</v>
      </c>
      <c r="B15" s="13"/>
      <c r="C15" s="13"/>
      <c r="D15" s="51"/>
      <c r="E15" s="15" t="s">
        <v>24</v>
      </c>
      <c r="F15" s="15" t="s">
        <v>111</v>
      </c>
      <c r="G15" s="2">
        <v>700</v>
      </c>
      <c r="R15" s="2">
        <f>G15</f>
        <v>700</v>
      </c>
    </row>
    <row r="16" spans="1:26" x14ac:dyDescent="0.35">
      <c r="A16" s="13">
        <v>44662</v>
      </c>
      <c r="B16" s="13"/>
      <c r="C16" s="13"/>
      <c r="D16" s="51"/>
      <c r="E16" s="15" t="s">
        <v>112</v>
      </c>
      <c r="F16" s="15" t="s">
        <v>111</v>
      </c>
      <c r="G16" s="2">
        <v>1300</v>
      </c>
      <c r="R16" s="2">
        <f>G16</f>
        <v>1300</v>
      </c>
    </row>
    <row r="17" spans="1:23" x14ac:dyDescent="0.35">
      <c r="A17" s="13">
        <v>44670</v>
      </c>
      <c r="B17" s="13"/>
      <c r="C17" s="13">
        <v>44677</v>
      </c>
      <c r="D17" s="51">
        <v>373134411</v>
      </c>
      <c r="E17" s="15" t="s">
        <v>113</v>
      </c>
      <c r="F17" s="15" t="s">
        <v>174</v>
      </c>
      <c r="G17" s="2">
        <v>335.23</v>
      </c>
      <c r="H17" s="5">
        <v>279.36</v>
      </c>
      <c r="I17" s="5">
        <f>G17-H17</f>
        <v>55.870000000000005</v>
      </c>
      <c r="W17" s="2">
        <f>H17</f>
        <v>279.36</v>
      </c>
    </row>
    <row r="18" spans="1:23" x14ac:dyDescent="0.35">
      <c r="A18" s="13">
        <v>44697</v>
      </c>
      <c r="B18" s="13"/>
      <c r="C18" s="13"/>
      <c r="D18" s="51"/>
      <c r="E18" s="15" t="s">
        <v>25</v>
      </c>
      <c r="F18" s="15" t="s">
        <v>114</v>
      </c>
      <c r="G18" s="2">
        <v>26</v>
      </c>
      <c r="H18" s="21"/>
      <c r="I18" s="21"/>
      <c r="K18" s="2">
        <f>G18</f>
        <v>26</v>
      </c>
    </row>
    <row r="19" spans="1:23" x14ac:dyDescent="0.35">
      <c r="A19" s="13">
        <v>44697</v>
      </c>
      <c r="B19" s="13"/>
      <c r="C19" s="13"/>
      <c r="D19" s="51"/>
      <c r="E19" s="15" t="s">
        <v>0</v>
      </c>
      <c r="F19" s="15" t="s">
        <v>115</v>
      </c>
      <c r="G19" s="2">
        <v>45.6</v>
      </c>
      <c r="H19" s="21"/>
      <c r="I19" s="21"/>
      <c r="J19" s="2">
        <f>G19</f>
        <v>45.6</v>
      </c>
    </row>
    <row r="20" spans="1:23" x14ac:dyDescent="0.35">
      <c r="A20" s="13">
        <v>44697</v>
      </c>
      <c r="B20" s="13"/>
      <c r="C20" s="13"/>
      <c r="D20" s="51"/>
      <c r="E20" s="15" t="s">
        <v>25</v>
      </c>
      <c r="F20" s="15" t="s">
        <v>116</v>
      </c>
      <c r="G20" s="2">
        <v>183</v>
      </c>
      <c r="H20" s="21"/>
      <c r="I20" s="21"/>
      <c r="J20" s="2">
        <f>G20</f>
        <v>183</v>
      </c>
    </row>
    <row r="21" spans="1:23" x14ac:dyDescent="0.35">
      <c r="A21" s="13">
        <v>44697</v>
      </c>
      <c r="B21" s="13"/>
      <c r="C21" s="13">
        <v>44679</v>
      </c>
      <c r="D21" s="51">
        <v>729478095</v>
      </c>
      <c r="E21" s="15" t="s">
        <v>78</v>
      </c>
      <c r="F21" s="15" t="s">
        <v>117</v>
      </c>
      <c r="G21" s="2">
        <v>622.28</v>
      </c>
      <c r="H21" s="21">
        <v>518.55999999999995</v>
      </c>
      <c r="I21" s="21">
        <f>G21-H21</f>
        <v>103.72000000000003</v>
      </c>
      <c r="Q21" s="2">
        <f>H21</f>
        <v>518.55999999999995</v>
      </c>
    </row>
    <row r="22" spans="1:23" x14ac:dyDescent="0.35">
      <c r="A22" s="13">
        <v>44764</v>
      </c>
      <c r="B22" s="13"/>
      <c r="C22" s="13"/>
      <c r="D22" s="51"/>
      <c r="E22" s="15" t="s">
        <v>49</v>
      </c>
      <c r="F22" s="15" t="s">
        <v>118</v>
      </c>
      <c r="G22" s="2">
        <v>10</v>
      </c>
      <c r="H22" s="21"/>
      <c r="I22" s="21"/>
      <c r="L22" s="2">
        <f>G22</f>
        <v>10</v>
      </c>
    </row>
    <row r="23" spans="1:23" x14ac:dyDescent="0.35">
      <c r="A23" s="13">
        <v>44764</v>
      </c>
      <c r="B23" s="13"/>
      <c r="C23" s="13"/>
      <c r="D23" s="51"/>
      <c r="E23" s="15" t="s">
        <v>25</v>
      </c>
      <c r="F23" s="15" t="s">
        <v>119</v>
      </c>
      <c r="G23" s="2">
        <v>26</v>
      </c>
      <c r="H23" s="21"/>
      <c r="I23" s="21"/>
      <c r="K23" s="2">
        <f>G23</f>
        <v>26</v>
      </c>
    </row>
    <row r="24" spans="1:23" x14ac:dyDescent="0.35">
      <c r="A24" s="13">
        <v>44764</v>
      </c>
      <c r="B24" s="13"/>
      <c r="C24" s="13"/>
      <c r="D24" s="51"/>
      <c r="E24" s="15" t="s">
        <v>25</v>
      </c>
      <c r="F24" s="15" t="s">
        <v>120</v>
      </c>
      <c r="G24" s="2">
        <v>26</v>
      </c>
      <c r="H24" s="21"/>
      <c r="I24" s="21"/>
      <c r="K24" s="2">
        <f>G24</f>
        <v>26</v>
      </c>
    </row>
    <row r="25" spans="1:23" x14ac:dyDescent="0.35">
      <c r="A25" s="13">
        <v>44764</v>
      </c>
      <c r="B25" s="13"/>
      <c r="C25" s="13"/>
      <c r="D25" s="51"/>
      <c r="E25" s="15" t="s">
        <v>0</v>
      </c>
      <c r="F25" s="15" t="s">
        <v>79</v>
      </c>
      <c r="G25" s="2">
        <v>45.8</v>
      </c>
      <c r="H25" s="21"/>
      <c r="I25" s="21"/>
      <c r="J25" s="2">
        <f>G25</f>
        <v>45.8</v>
      </c>
    </row>
    <row r="26" spans="1:23" x14ac:dyDescent="0.35">
      <c r="A26" s="13">
        <v>44764</v>
      </c>
      <c r="B26" s="13"/>
      <c r="C26" s="13"/>
      <c r="D26" s="51"/>
      <c r="E26" s="15" t="s">
        <v>0</v>
      </c>
      <c r="F26" s="15" t="s">
        <v>121</v>
      </c>
      <c r="G26" s="2">
        <v>45.8</v>
      </c>
      <c r="H26" s="21"/>
      <c r="I26" s="21"/>
      <c r="J26" s="2">
        <f>G26</f>
        <v>45.8</v>
      </c>
    </row>
    <row r="27" spans="1:23" x14ac:dyDescent="0.35">
      <c r="A27" s="13">
        <v>44764</v>
      </c>
      <c r="B27" s="13"/>
      <c r="C27" s="13">
        <v>44741</v>
      </c>
      <c r="D27" s="51">
        <v>729478095</v>
      </c>
      <c r="E27" s="15" t="s">
        <v>78</v>
      </c>
      <c r="F27" s="15" t="s">
        <v>122</v>
      </c>
      <c r="G27" s="2">
        <v>143.63</v>
      </c>
      <c r="H27" s="21">
        <v>119.69</v>
      </c>
      <c r="I27" s="21">
        <f>G27-H27</f>
        <v>23.939999999999998</v>
      </c>
      <c r="Q27" s="2">
        <f>H27</f>
        <v>119.69</v>
      </c>
    </row>
    <row r="28" spans="1:23" x14ac:dyDescent="0.35">
      <c r="A28" s="13">
        <v>44764</v>
      </c>
      <c r="B28" s="13"/>
      <c r="C28" s="13"/>
      <c r="D28" s="51"/>
      <c r="E28" s="15" t="s">
        <v>25</v>
      </c>
      <c r="F28" s="15" t="s">
        <v>61</v>
      </c>
      <c r="G28" s="2">
        <v>182.8</v>
      </c>
      <c r="H28" s="21"/>
      <c r="I28" s="21"/>
      <c r="J28" s="2">
        <f>G28</f>
        <v>182.8</v>
      </c>
    </row>
    <row r="29" spans="1:23" x14ac:dyDescent="0.35">
      <c r="A29" s="13">
        <v>44764</v>
      </c>
      <c r="B29" s="13"/>
      <c r="C29" s="13"/>
      <c r="D29" s="51"/>
      <c r="E29" s="15" t="s">
        <v>25</v>
      </c>
      <c r="F29" s="15" t="s">
        <v>63</v>
      </c>
      <c r="G29" s="2">
        <v>182.8</v>
      </c>
      <c r="H29" s="21"/>
      <c r="I29" s="21"/>
      <c r="J29" s="2">
        <f>G29</f>
        <v>182.8</v>
      </c>
    </row>
    <row r="30" spans="1:23" x14ac:dyDescent="0.35">
      <c r="A30" s="13">
        <v>44764</v>
      </c>
      <c r="B30" s="13"/>
      <c r="C30" s="13">
        <v>44706</v>
      </c>
      <c r="D30" s="51">
        <v>319427788</v>
      </c>
      <c r="E30" s="15" t="s">
        <v>124</v>
      </c>
      <c r="F30" s="15" t="s">
        <v>123</v>
      </c>
      <c r="G30" s="2">
        <v>289.02999999999997</v>
      </c>
      <c r="H30" s="21">
        <v>240.86</v>
      </c>
      <c r="I30" s="21">
        <f>G30-H30</f>
        <v>48.169999999999959</v>
      </c>
      <c r="S30" s="2">
        <f>H30</f>
        <v>240.86</v>
      </c>
    </row>
    <row r="31" spans="1:23" x14ac:dyDescent="0.35">
      <c r="A31" s="13">
        <v>44764</v>
      </c>
      <c r="B31" s="13"/>
      <c r="C31" s="13">
        <v>44711</v>
      </c>
      <c r="D31" s="51">
        <v>729478095</v>
      </c>
      <c r="E31" s="15" t="s">
        <v>78</v>
      </c>
      <c r="F31" s="15" t="s">
        <v>125</v>
      </c>
      <c r="G31" s="2">
        <v>454.89</v>
      </c>
      <c r="H31" s="21">
        <v>379.07</v>
      </c>
      <c r="I31" s="21">
        <f>G31-H31</f>
        <v>75.819999999999993</v>
      </c>
      <c r="Q31" s="2">
        <f>H31</f>
        <v>379.07</v>
      </c>
    </row>
    <row r="32" spans="1:23" x14ac:dyDescent="0.35">
      <c r="A32" s="13">
        <v>44813</v>
      </c>
      <c r="B32" s="13"/>
      <c r="C32" s="13"/>
      <c r="D32" s="51"/>
      <c r="E32" s="15" t="s">
        <v>25</v>
      </c>
      <c r="F32" s="15" t="s">
        <v>126</v>
      </c>
      <c r="G32" s="2">
        <v>26</v>
      </c>
      <c r="H32" s="21"/>
      <c r="I32" s="21"/>
      <c r="K32" s="2">
        <f>G32</f>
        <v>26</v>
      </c>
    </row>
    <row r="33" spans="1:26" x14ac:dyDescent="0.35">
      <c r="A33" s="13">
        <v>44813</v>
      </c>
      <c r="B33" s="13"/>
      <c r="C33" s="13"/>
      <c r="D33" s="51"/>
      <c r="E33" s="15" t="s">
        <v>25</v>
      </c>
      <c r="F33" s="15" t="s">
        <v>127</v>
      </c>
      <c r="G33" s="2">
        <v>26</v>
      </c>
      <c r="H33" s="21"/>
      <c r="I33" s="21"/>
      <c r="K33" s="2">
        <f>G33</f>
        <v>26</v>
      </c>
    </row>
    <row r="34" spans="1:26" x14ac:dyDescent="0.35">
      <c r="A34" s="13">
        <v>44813</v>
      </c>
      <c r="B34" s="13"/>
      <c r="C34" s="13"/>
      <c r="D34" s="51"/>
      <c r="E34" s="15" t="s">
        <v>0</v>
      </c>
      <c r="F34" s="15" t="s">
        <v>80</v>
      </c>
      <c r="G34" s="2">
        <v>45.8</v>
      </c>
      <c r="H34" s="21"/>
      <c r="I34" s="21"/>
      <c r="J34" s="2">
        <f>G34</f>
        <v>45.8</v>
      </c>
    </row>
    <row r="35" spans="1:26" x14ac:dyDescent="0.35">
      <c r="A35" s="13">
        <v>44813</v>
      </c>
      <c r="B35" s="13"/>
      <c r="C35" s="13"/>
      <c r="D35" s="51"/>
      <c r="E35" s="15" t="s">
        <v>0</v>
      </c>
      <c r="F35" s="15" t="s">
        <v>81</v>
      </c>
      <c r="G35" s="2">
        <v>45.8</v>
      </c>
      <c r="H35" s="21"/>
      <c r="I35" s="21"/>
      <c r="J35" s="2">
        <f>G35</f>
        <v>45.8</v>
      </c>
    </row>
    <row r="36" spans="1:26" x14ac:dyDescent="0.35">
      <c r="A36" s="13">
        <v>44813</v>
      </c>
      <c r="B36" s="13"/>
      <c r="C36" s="13"/>
      <c r="D36" s="51"/>
      <c r="E36" s="15" t="s">
        <v>99</v>
      </c>
      <c r="F36" s="15" t="s">
        <v>128</v>
      </c>
      <c r="G36" s="2">
        <v>100</v>
      </c>
      <c r="H36" s="21"/>
      <c r="I36" s="21"/>
      <c r="Y36" s="2">
        <f>G36</f>
        <v>100</v>
      </c>
    </row>
    <row r="37" spans="1:26" x14ac:dyDescent="0.35">
      <c r="A37" s="13">
        <v>44813</v>
      </c>
      <c r="C37" s="13">
        <v>44782</v>
      </c>
      <c r="D37" s="51">
        <v>876328389</v>
      </c>
      <c r="E37" s="15" t="s">
        <v>130</v>
      </c>
      <c r="F37" s="15" t="s">
        <v>129</v>
      </c>
      <c r="G37" s="2">
        <v>168</v>
      </c>
      <c r="H37" s="21">
        <v>140</v>
      </c>
      <c r="I37" s="21">
        <f>G37-H37</f>
        <v>28</v>
      </c>
      <c r="V37" s="2">
        <f>H37</f>
        <v>140</v>
      </c>
    </row>
    <row r="38" spans="1:26" x14ac:dyDescent="0.35">
      <c r="A38" s="13">
        <v>44813</v>
      </c>
      <c r="B38" s="51"/>
      <c r="C38" s="13"/>
      <c r="D38" s="51"/>
      <c r="E38" s="15" t="s">
        <v>25</v>
      </c>
      <c r="F38" s="15" t="s">
        <v>131</v>
      </c>
      <c r="G38" s="2">
        <v>182.8</v>
      </c>
      <c r="H38" s="21"/>
      <c r="I38" s="21"/>
      <c r="J38" s="2">
        <f>G38</f>
        <v>182.8</v>
      </c>
    </row>
    <row r="39" spans="1:26" x14ac:dyDescent="0.35">
      <c r="A39" s="13">
        <v>44813</v>
      </c>
      <c r="B39" s="13"/>
      <c r="C39" s="13"/>
      <c r="D39" s="51"/>
      <c r="E39" s="15" t="s">
        <v>25</v>
      </c>
      <c r="F39" s="15" t="s">
        <v>132</v>
      </c>
      <c r="G39" s="2">
        <v>182.8</v>
      </c>
      <c r="H39" s="21"/>
      <c r="I39" s="21"/>
      <c r="J39" s="2">
        <f>G39</f>
        <v>182.8</v>
      </c>
    </row>
    <row r="40" spans="1:26" x14ac:dyDescent="0.35">
      <c r="A40" s="13">
        <v>44813</v>
      </c>
      <c r="B40" s="13"/>
      <c r="C40" s="13">
        <v>44797</v>
      </c>
      <c r="D40" s="51">
        <v>319427788</v>
      </c>
      <c r="E40" s="15" t="s">
        <v>124</v>
      </c>
      <c r="F40" s="15" t="s">
        <v>133</v>
      </c>
      <c r="G40" s="2">
        <v>198.64</v>
      </c>
      <c r="H40" s="21">
        <v>165.53</v>
      </c>
      <c r="I40" s="21">
        <f>G40-H40</f>
        <v>33.109999999999985</v>
      </c>
      <c r="S40" s="2">
        <f>H40</f>
        <v>165.53</v>
      </c>
    </row>
    <row r="41" spans="1:26" x14ac:dyDescent="0.35">
      <c r="A41" s="13">
        <v>44813</v>
      </c>
      <c r="B41" s="13"/>
      <c r="C41" s="13">
        <v>44770</v>
      </c>
      <c r="D41" s="51">
        <v>729478095</v>
      </c>
      <c r="E41" s="15" t="s">
        <v>78</v>
      </c>
      <c r="F41" s="15" t="s">
        <v>134</v>
      </c>
      <c r="G41" s="2">
        <v>454.89</v>
      </c>
      <c r="H41" s="21">
        <v>379.07</v>
      </c>
      <c r="I41" s="21">
        <f>G41-H41</f>
        <v>75.819999999999993</v>
      </c>
      <c r="Q41" s="2">
        <f>H41</f>
        <v>379.07</v>
      </c>
    </row>
    <row r="42" spans="1:26" x14ac:dyDescent="0.35">
      <c r="A42" s="13">
        <v>44813</v>
      </c>
      <c r="B42" s="13"/>
      <c r="C42" s="13">
        <v>44803</v>
      </c>
      <c r="D42" s="51">
        <v>729478095</v>
      </c>
      <c r="E42" s="15" t="s">
        <v>78</v>
      </c>
      <c r="F42" s="15" t="s">
        <v>135</v>
      </c>
      <c r="G42" s="2">
        <v>785.02</v>
      </c>
      <c r="H42" s="21">
        <v>654.17999999999995</v>
      </c>
      <c r="I42" s="21">
        <f>G42-H42</f>
        <v>130.84000000000003</v>
      </c>
      <c r="Q42" s="2">
        <f>H42</f>
        <v>654.17999999999995</v>
      </c>
    </row>
    <row r="43" spans="1:26" x14ac:dyDescent="0.35">
      <c r="A43" s="13">
        <v>44837</v>
      </c>
      <c r="B43" s="13"/>
      <c r="C43" s="13"/>
      <c r="D43" s="51"/>
      <c r="E43" s="15" t="s">
        <v>62</v>
      </c>
      <c r="F43" s="15" t="s">
        <v>136</v>
      </c>
      <c r="G43" s="2">
        <v>25</v>
      </c>
      <c r="H43" s="21"/>
      <c r="I43" s="21"/>
      <c r="S43" s="2">
        <f>G43</f>
        <v>25</v>
      </c>
    </row>
    <row r="44" spans="1:26" x14ac:dyDescent="0.35">
      <c r="A44" s="13">
        <v>45238</v>
      </c>
      <c r="B44" s="13"/>
      <c r="C44" s="13">
        <v>44832</v>
      </c>
      <c r="D44" s="51">
        <v>729478095</v>
      </c>
      <c r="E44" s="15" t="s">
        <v>78</v>
      </c>
      <c r="F44" s="15" t="s">
        <v>137</v>
      </c>
      <c r="G44" s="2">
        <v>428.28</v>
      </c>
      <c r="H44" s="21">
        <v>356.9</v>
      </c>
      <c r="I44" s="21">
        <f>G44-H44</f>
        <v>71.38</v>
      </c>
      <c r="Q44" s="2">
        <f>H44</f>
        <v>356.9</v>
      </c>
    </row>
    <row r="45" spans="1:26" x14ac:dyDescent="0.35">
      <c r="A45" s="13"/>
      <c r="B45" s="13"/>
      <c r="C45" s="13"/>
      <c r="D45" s="51"/>
      <c r="E45" s="15" t="s">
        <v>25</v>
      </c>
      <c r="F45" s="15" t="s">
        <v>138</v>
      </c>
      <c r="G45" s="2">
        <v>26</v>
      </c>
      <c r="H45" s="21"/>
      <c r="I45" s="21"/>
      <c r="K45" s="2">
        <f>G45</f>
        <v>26</v>
      </c>
    </row>
    <row r="46" spans="1:26" x14ac:dyDescent="0.35">
      <c r="A46" s="13"/>
      <c r="B46" s="13"/>
      <c r="C46" s="13"/>
      <c r="D46" s="51"/>
      <c r="E46" s="15" t="s">
        <v>25</v>
      </c>
      <c r="F46" s="15" t="s">
        <v>139</v>
      </c>
      <c r="G46" s="2">
        <v>26</v>
      </c>
      <c r="K46" s="2">
        <f>G46</f>
        <v>26</v>
      </c>
    </row>
    <row r="47" spans="1:26" x14ac:dyDescent="0.35">
      <c r="A47" s="13"/>
      <c r="B47" s="13"/>
      <c r="C47" s="13"/>
      <c r="D47" s="51"/>
      <c r="E47" s="15" t="s">
        <v>0</v>
      </c>
      <c r="F47" t="s">
        <v>140</v>
      </c>
      <c r="G47" s="2">
        <v>45.6</v>
      </c>
      <c r="J47" s="2">
        <f>G47</f>
        <v>45.6</v>
      </c>
    </row>
    <row r="48" spans="1:26" s="9" customFormat="1" x14ac:dyDescent="0.35">
      <c r="A48" s="13"/>
      <c r="B48" s="28"/>
      <c r="C48" s="28"/>
      <c r="D48" s="51"/>
      <c r="E48" s="15" t="s">
        <v>0</v>
      </c>
      <c r="F48" s="15" t="s">
        <v>141</v>
      </c>
      <c r="G48" s="2">
        <v>45.8</v>
      </c>
      <c r="H48" s="21"/>
      <c r="I48" s="21"/>
      <c r="J48" s="2">
        <f>G48</f>
        <v>45.8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35">
      <c r="A49" s="13"/>
      <c r="B49" s="13"/>
      <c r="C49" s="13"/>
      <c r="D49" s="51"/>
      <c r="E49" s="15" t="s">
        <v>25</v>
      </c>
      <c r="F49" s="15" t="s">
        <v>94</v>
      </c>
      <c r="G49" s="2">
        <v>183</v>
      </c>
      <c r="H49" s="21"/>
      <c r="I49" s="21"/>
      <c r="J49" s="2">
        <f>G49</f>
        <v>183</v>
      </c>
    </row>
    <row r="50" spans="1:26" x14ac:dyDescent="0.35">
      <c r="A50" s="13"/>
      <c r="B50" s="13"/>
      <c r="C50" s="13"/>
      <c r="D50" s="51"/>
      <c r="E50" s="15" t="s">
        <v>25</v>
      </c>
      <c r="F50" s="15" t="s">
        <v>95</v>
      </c>
      <c r="G50" s="2">
        <v>182.8</v>
      </c>
      <c r="H50" s="21"/>
      <c r="I50" s="21"/>
      <c r="J50" s="2">
        <f>G50</f>
        <v>182.8</v>
      </c>
    </row>
    <row r="51" spans="1:26" x14ac:dyDescent="0.35">
      <c r="D51" s="51"/>
    </row>
    <row r="52" spans="1:26" x14ac:dyDescent="0.35">
      <c r="A52" s="13"/>
      <c r="B52" s="51"/>
      <c r="C52" s="13">
        <v>44869</v>
      </c>
      <c r="D52" s="51">
        <v>994826752</v>
      </c>
      <c r="E52" s="15" t="s">
        <v>172</v>
      </c>
      <c r="F52" s="15" t="s">
        <v>173</v>
      </c>
      <c r="G52" s="2">
        <v>148.55000000000001</v>
      </c>
      <c r="H52" s="21">
        <v>123.79</v>
      </c>
      <c r="I52" s="21">
        <f>G52-H52</f>
        <v>24.760000000000005</v>
      </c>
      <c r="Z52" s="2">
        <f>H52</f>
        <v>123.79</v>
      </c>
    </row>
    <row r="53" spans="1:26" x14ac:dyDescent="0.35">
      <c r="A53" s="13">
        <v>45238</v>
      </c>
      <c r="B53" s="13"/>
      <c r="C53" s="13"/>
      <c r="D53" s="51"/>
      <c r="E53" s="15" t="s">
        <v>124</v>
      </c>
      <c r="F53" s="15" t="s">
        <v>143</v>
      </c>
      <c r="G53" s="2">
        <v>80</v>
      </c>
      <c r="H53" s="5">
        <v>66.67</v>
      </c>
      <c r="I53" s="5">
        <f>G53-H53</f>
        <v>13.329999999999998</v>
      </c>
      <c r="S53" s="2">
        <f>H53</f>
        <v>66.67</v>
      </c>
    </row>
    <row r="54" spans="1:26" x14ac:dyDescent="0.35">
      <c r="A54" s="13">
        <v>45238</v>
      </c>
      <c r="B54" s="13"/>
      <c r="C54" s="13">
        <v>44861</v>
      </c>
      <c r="D54" s="51">
        <v>729478095</v>
      </c>
      <c r="E54" s="15" t="s">
        <v>78</v>
      </c>
      <c r="F54" s="15" t="s">
        <v>144</v>
      </c>
      <c r="G54" s="2">
        <v>369.77</v>
      </c>
      <c r="H54" s="21">
        <v>308.14</v>
      </c>
      <c r="I54" s="21">
        <f>G54-H54</f>
        <v>61.629999999999995</v>
      </c>
      <c r="Q54" s="2">
        <f>H54</f>
        <v>308.14</v>
      </c>
    </row>
    <row r="55" spans="1:26" x14ac:dyDescent="0.35">
      <c r="A55" s="13">
        <v>45261</v>
      </c>
      <c r="B55" s="51"/>
      <c r="C55" s="13"/>
      <c r="D55" s="51"/>
      <c r="E55" s="15" t="s">
        <v>142</v>
      </c>
      <c r="F55" s="15" t="s">
        <v>60</v>
      </c>
      <c r="G55" s="2">
        <v>35</v>
      </c>
      <c r="H55" s="21"/>
      <c r="I55" s="21"/>
      <c r="M55" s="2">
        <f>G55</f>
        <v>35</v>
      </c>
    </row>
    <row r="56" spans="1:26" x14ac:dyDescent="0.35">
      <c r="A56" s="13">
        <v>44917</v>
      </c>
      <c r="B56" s="13"/>
      <c r="C56" s="13"/>
      <c r="D56" s="51"/>
      <c r="E56" s="15" t="s">
        <v>153</v>
      </c>
      <c r="F56" s="15" t="s">
        <v>154</v>
      </c>
      <c r="G56" s="2">
        <v>100</v>
      </c>
      <c r="H56" s="21"/>
      <c r="I56" s="21"/>
      <c r="R56" s="2">
        <f>G56</f>
        <v>100</v>
      </c>
    </row>
    <row r="57" spans="1:26" x14ac:dyDescent="0.35">
      <c r="A57" s="13">
        <v>44939</v>
      </c>
      <c r="B57" s="13"/>
      <c r="C57" s="13">
        <v>44916</v>
      </c>
      <c r="D57" s="51">
        <v>319427788</v>
      </c>
      <c r="E57" s="15" t="s">
        <v>155</v>
      </c>
      <c r="F57" s="15"/>
      <c r="G57" s="2">
        <v>15.29</v>
      </c>
      <c r="H57" s="21">
        <f>G57-I57</f>
        <v>12.78</v>
      </c>
      <c r="I57" s="21">
        <v>2.5099999999999998</v>
      </c>
      <c r="S57" s="2">
        <f>H57</f>
        <v>12.78</v>
      </c>
    </row>
    <row r="58" spans="1:26" x14ac:dyDescent="0.35">
      <c r="A58" s="13">
        <v>44939</v>
      </c>
      <c r="B58" s="13"/>
      <c r="C58" s="13"/>
      <c r="D58" s="51"/>
      <c r="E58" s="15" t="s">
        <v>25</v>
      </c>
      <c r="F58" s="15" t="s">
        <v>156</v>
      </c>
      <c r="G58" s="2">
        <v>26</v>
      </c>
      <c r="K58" s="2">
        <f>G58</f>
        <v>26</v>
      </c>
    </row>
    <row r="59" spans="1:26" x14ac:dyDescent="0.35">
      <c r="A59" s="13"/>
      <c r="B59" s="13"/>
      <c r="C59" s="13"/>
      <c r="D59" s="51"/>
      <c r="E59" s="15" t="s">
        <v>25</v>
      </c>
      <c r="F59" s="15" t="s">
        <v>157</v>
      </c>
      <c r="G59" s="2">
        <v>26</v>
      </c>
      <c r="K59" s="2">
        <f>G59</f>
        <v>26</v>
      </c>
    </row>
    <row r="60" spans="1:26" x14ac:dyDescent="0.35">
      <c r="A60" s="13"/>
      <c r="B60" s="13"/>
      <c r="C60" s="13"/>
      <c r="D60" s="51"/>
      <c r="E60" s="15" t="s">
        <v>25</v>
      </c>
      <c r="F60" s="15" t="s">
        <v>158</v>
      </c>
      <c r="G60" s="2">
        <v>197.2</v>
      </c>
      <c r="J60" s="2">
        <f>G60</f>
        <v>197.2</v>
      </c>
    </row>
    <row r="61" spans="1:26" x14ac:dyDescent="0.35">
      <c r="A61" s="13"/>
      <c r="B61" s="13"/>
      <c r="D61" s="51"/>
      <c r="E61" s="15" t="s">
        <v>25</v>
      </c>
      <c r="F61" s="15" t="s">
        <v>159</v>
      </c>
      <c r="G61" s="2">
        <v>197.4</v>
      </c>
      <c r="J61" s="2">
        <f>G61</f>
        <v>197.4</v>
      </c>
    </row>
    <row r="62" spans="1:26" x14ac:dyDescent="0.35">
      <c r="A62" s="13"/>
      <c r="B62" s="13"/>
      <c r="C62" s="13">
        <v>44851</v>
      </c>
      <c r="D62" s="51">
        <v>121588477</v>
      </c>
      <c r="E62" s="15" t="s">
        <v>99</v>
      </c>
      <c r="F62" s="15" t="s">
        <v>21</v>
      </c>
      <c r="G62" s="2">
        <v>253.97</v>
      </c>
      <c r="H62" s="5">
        <v>211.64</v>
      </c>
      <c r="I62" s="5">
        <f>G62-H62</f>
        <v>42.330000000000013</v>
      </c>
      <c r="T62" s="2">
        <f>H62</f>
        <v>211.64</v>
      </c>
    </row>
    <row r="63" spans="1:26" x14ac:dyDescent="0.35">
      <c r="A63" s="13"/>
      <c r="B63" s="13"/>
      <c r="C63" s="13">
        <v>44875</v>
      </c>
      <c r="D63" s="51">
        <v>155847044</v>
      </c>
      <c r="E63" s="15" t="s">
        <v>161</v>
      </c>
      <c r="F63" s="15" t="s">
        <v>160</v>
      </c>
      <c r="G63" s="2">
        <v>312.77999999999997</v>
      </c>
      <c r="H63" s="5">
        <v>260.64999999999998</v>
      </c>
      <c r="I63" s="5">
        <f>G63-H63</f>
        <v>52.129999999999995</v>
      </c>
      <c r="Z63" s="2">
        <f>H63</f>
        <v>260.64999999999998</v>
      </c>
    </row>
    <row r="64" spans="1:26" x14ac:dyDescent="0.35">
      <c r="A64" s="13"/>
      <c r="B64" s="13"/>
      <c r="C64" s="13">
        <v>44902</v>
      </c>
      <c r="D64" s="51">
        <v>372349877</v>
      </c>
      <c r="E64" s="15" t="s">
        <v>162</v>
      </c>
      <c r="F64" s="15" t="s">
        <v>163</v>
      </c>
      <c r="G64" s="2">
        <v>1999</v>
      </c>
      <c r="H64" s="5">
        <v>1665.83</v>
      </c>
      <c r="I64" s="5">
        <f>G64-H64</f>
        <v>333.17000000000007</v>
      </c>
      <c r="Z64" s="2">
        <f>H64</f>
        <v>1665.83</v>
      </c>
    </row>
    <row r="65" spans="1:27" x14ac:dyDescent="0.35">
      <c r="A65" s="13">
        <v>44987</v>
      </c>
      <c r="B65" s="13"/>
      <c r="C65" s="13"/>
      <c r="D65" s="51"/>
      <c r="E65" s="15" t="s">
        <v>25</v>
      </c>
      <c r="F65" s="15" t="s">
        <v>164</v>
      </c>
      <c r="G65" s="2">
        <v>26</v>
      </c>
      <c r="K65" s="2">
        <f>G65</f>
        <v>26</v>
      </c>
    </row>
    <row r="66" spans="1:27" x14ac:dyDescent="0.35">
      <c r="A66" s="13"/>
      <c r="B66" s="13"/>
      <c r="C66" s="13"/>
      <c r="D66" s="51"/>
      <c r="E66" s="15" t="s">
        <v>25</v>
      </c>
      <c r="F66" s="15" t="s">
        <v>165</v>
      </c>
      <c r="G66" s="2">
        <v>26</v>
      </c>
      <c r="K66" s="2">
        <f>G66</f>
        <v>26</v>
      </c>
    </row>
    <row r="67" spans="1:27" x14ac:dyDescent="0.35">
      <c r="A67" s="13"/>
      <c r="B67" s="13"/>
      <c r="C67" s="13"/>
      <c r="D67" s="51"/>
      <c r="E67" s="15" t="s">
        <v>0</v>
      </c>
      <c r="F67" s="15" t="s">
        <v>166</v>
      </c>
      <c r="G67" s="2">
        <v>49.2</v>
      </c>
      <c r="J67" s="2">
        <f>G67</f>
        <v>49.2</v>
      </c>
    </row>
    <row r="68" spans="1:27" x14ac:dyDescent="0.35">
      <c r="A68" s="13"/>
      <c r="B68" s="13"/>
      <c r="C68" s="13"/>
      <c r="D68" s="51"/>
      <c r="E68" s="15" t="s">
        <v>0</v>
      </c>
      <c r="F68" s="15" t="s">
        <v>166</v>
      </c>
      <c r="G68" s="2">
        <v>49.2</v>
      </c>
      <c r="J68" s="2">
        <f>G68</f>
        <v>49.2</v>
      </c>
    </row>
    <row r="69" spans="1:27" x14ac:dyDescent="0.35">
      <c r="A69" s="13"/>
      <c r="B69" s="13"/>
      <c r="C69" s="13"/>
      <c r="D69" s="51"/>
      <c r="E69" s="15" t="s">
        <v>0</v>
      </c>
      <c r="F69" s="15" t="s">
        <v>166</v>
      </c>
      <c r="G69" s="2">
        <v>49.4</v>
      </c>
      <c r="J69" s="2">
        <f>G69</f>
        <v>49.4</v>
      </c>
    </row>
    <row r="70" spans="1:27" x14ac:dyDescent="0.35">
      <c r="A70" s="13"/>
      <c r="B70" s="13"/>
      <c r="C70" s="13"/>
      <c r="D70" s="51"/>
      <c r="E70" s="15" t="s">
        <v>0</v>
      </c>
      <c r="F70" s="15" t="s">
        <v>166</v>
      </c>
      <c r="G70" s="2">
        <v>49.4</v>
      </c>
      <c r="J70" s="2">
        <f>G70</f>
        <v>49.4</v>
      </c>
    </row>
    <row r="71" spans="1:27" x14ac:dyDescent="0.35">
      <c r="A71" s="13"/>
      <c r="B71" s="13"/>
      <c r="C71" s="13">
        <v>44986</v>
      </c>
      <c r="D71" s="51">
        <v>685644393</v>
      </c>
      <c r="E71" s="15" t="s">
        <v>108</v>
      </c>
      <c r="F71" s="15" t="s">
        <v>60</v>
      </c>
      <c r="G71" s="2">
        <v>156</v>
      </c>
      <c r="H71" s="5">
        <v>130</v>
      </c>
      <c r="I71" s="5">
        <f>G71-H71</f>
        <v>26</v>
      </c>
      <c r="M71" s="2">
        <f>H71</f>
        <v>130</v>
      </c>
    </row>
    <row r="72" spans="1:27" x14ac:dyDescent="0.35">
      <c r="A72" s="13"/>
      <c r="B72" s="13"/>
      <c r="C72" s="13"/>
      <c r="D72" s="51"/>
      <c r="E72" s="15" t="s">
        <v>167</v>
      </c>
      <c r="F72" s="15" t="s">
        <v>168</v>
      </c>
      <c r="G72" s="2">
        <v>197.2</v>
      </c>
      <c r="J72" s="2">
        <f>G72</f>
        <v>197.2</v>
      </c>
    </row>
    <row r="73" spans="1:27" x14ac:dyDescent="0.35">
      <c r="A73" s="13"/>
      <c r="B73" s="13"/>
      <c r="C73" s="13"/>
      <c r="D73" s="51"/>
      <c r="E73" s="15" t="s">
        <v>167</v>
      </c>
      <c r="F73" s="15" t="s">
        <v>169</v>
      </c>
      <c r="G73" s="2">
        <v>197.4</v>
      </c>
      <c r="J73" s="2">
        <f>G73</f>
        <v>197.4</v>
      </c>
    </row>
    <row r="74" spans="1:27" x14ac:dyDescent="0.35">
      <c r="A74" s="13">
        <v>45012</v>
      </c>
      <c r="B74" s="13"/>
      <c r="C74" s="13">
        <v>45008</v>
      </c>
      <c r="D74" s="51">
        <v>202173167</v>
      </c>
      <c r="E74" s="15" t="s">
        <v>170</v>
      </c>
      <c r="F74" s="15" t="s">
        <v>171</v>
      </c>
      <c r="G74" s="2">
        <v>300</v>
      </c>
      <c r="H74" s="5">
        <v>250</v>
      </c>
      <c r="I74" s="5">
        <f>G74-H74</f>
        <v>50</v>
      </c>
      <c r="W74" s="2">
        <f>H74</f>
        <v>250</v>
      </c>
    </row>
    <row r="75" spans="1:27" x14ac:dyDescent="0.35">
      <c r="A75" s="28"/>
      <c r="B75" s="28"/>
      <c r="C75" s="28"/>
      <c r="D75" s="51"/>
      <c r="E75" s="26"/>
      <c r="F75" s="26"/>
      <c r="G75" s="25"/>
      <c r="H75" s="27"/>
      <c r="I75" s="27"/>
    </row>
    <row r="76" spans="1:27" x14ac:dyDescent="0.35">
      <c r="A76" s="13"/>
      <c r="B76" s="13"/>
      <c r="C76" s="13"/>
      <c r="D76" s="51"/>
      <c r="G76" s="2">
        <f t="shared" ref="G76:Z76" si="0">SUM(G2:G75)</f>
        <v>14351.450000000004</v>
      </c>
      <c r="H76" s="2">
        <f t="shared" si="0"/>
        <v>6587.92</v>
      </c>
      <c r="I76" s="2">
        <f t="shared" si="0"/>
        <v>1317.5700000000002</v>
      </c>
      <c r="J76" s="2">
        <f t="shared" si="0"/>
        <v>3260.5199999999995</v>
      </c>
      <c r="K76" s="2">
        <f t="shared" si="0"/>
        <v>361</v>
      </c>
      <c r="L76" s="2">
        <f t="shared" si="0"/>
        <v>554.44000000000005</v>
      </c>
      <c r="M76" s="2">
        <f t="shared" si="0"/>
        <v>290</v>
      </c>
      <c r="N76" s="2">
        <f t="shared" si="0"/>
        <v>0</v>
      </c>
      <c r="O76" s="2">
        <f t="shared" si="0"/>
        <v>10</v>
      </c>
      <c r="P76" s="2">
        <f t="shared" si="0"/>
        <v>0</v>
      </c>
      <c r="Q76" s="2">
        <f t="shared" si="0"/>
        <v>2715.6099999999997</v>
      </c>
      <c r="R76" s="2">
        <f t="shared" si="0"/>
        <v>2100</v>
      </c>
      <c r="S76" s="2">
        <f t="shared" si="0"/>
        <v>510.84</v>
      </c>
      <c r="T76" s="2">
        <f t="shared" si="0"/>
        <v>411.84</v>
      </c>
      <c r="U76" s="2">
        <f t="shared" si="0"/>
        <v>0</v>
      </c>
      <c r="V76" s="2">
        <f t="shared" si="0"/>
        <v>140</v>
      </c>
      <c r="W76" s="2">
        <f t="shared" si="0"/>
        <v>529.36</v>
      </c>
      <c r="X76" s="2">
        <f t="shared" si="0"/>
        <v>0</v>
      </c>
      <c r="Y76" s="2">
        <f t="shared" si="0"/>
        <v>100</v>
      </c>
      <c r="Z76" s="2">
        <f t="shared" si="0"/>
        <v>2050.27</v>
      </c>
      <c r="AA76" s="2">
        <f>SUM(I76:Z76)</f>
        <v>14351.45</v>
      </c>
    </row>
    <row r="77" spans="1:27" x14ac:dyDescent="0.35">
      <c r="A77" s="13" t="s">
        <v>52</v>
      </c>
      <c r="B77" s="13"/>
      <c r="C77" s="13"/>
      <c r="D77" s="51"/>
      <c r="G77" s="8">
        <f>J76</f>
        <v>3260.5199999999995</v>
      </c>
      <c r="H77" s="2"/>
      <c r="I77" s="2"/>
    </row>
    <row r="78" spans="1:27" s="7" customFormat="1" x14ac:dyDescent="0.35">
      <c r="A78" s="13"/>
      <c r="B78" s="13"/>
      <c r="C78" s="13"/>
      <c r="D78" s="51"/>
      <c r="E78"/>
      <c r="F78"/>
      <c r="G78" s="2">
        <f>G76-G77</f>
        <v>11090.930000000004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7" x14ac:dyDescent="0.35">
      <c r="A79" s="13"/>
      <c r="B79" s="13"/>
      <c r="C79" s="13"/>
      <c r="D79" s="51"/>
      <c r="AA79" s="2"/>
    </row>
    <row r="80" spans="1:27" x14ac:dyDescent="0.35">
      <c r="A80" s="13"/>
      <c r="B80" s="13"/>
      <c r="C80" s="13"/>
      <c r="D80" s="51"/>
      <c r="AA80" s="2"/>
    </row>
    <row r="81" spans="1:27" x14ac:dyDescent="0.35">
      <c r="D81" s="51"/>
      <c r="AA81" s="2"/>
    </row>
    <row r="82" spans="1:27" x14ac:dyDescent="0.35">
      <c r="A82" s="13"/>
      <c r="B82" s="13"/>
      <c r="C82" s="13"/>
      <c r="D82" s="51"/>
    </row>
    <row r="83" spans="1:27" x14ac:dyDescent="0.35">
      <c r="A83" s="7"/>
      <c r="B83" s="7"/>
      <c r="C83" s="7"/>
      <c r="D83" s="51"/>
      <c r="E83" s="7"/>
      <c r="F83" s="7"/>
      <c r="G83" s="7"/>
      <c r="H83" s="7"/>
      <c r="I83" s="7"/>
      <c r="J83" s="7"/>
      <c r="K83" s="7"/>
      <c r="L83" s="7"/>
      <c r="M83" s="7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7" x14ac:dyDescent="0.35">
      <c r="A84" s="7"/>
      <c r="B84" s="7"/>
      <c r="C84" s="7"/>
      <c r="D84" s="51"/>
      <c r="E84" s="7"/>
      <c r="F84" s="7"/>
      <c r="G84" s="7"/>
      <c r="H84" s="7"/>
      <c r="I84" s="7"/>
      <c r="J84" s="7"/>
      <c r="K84" s="7"/>
      <c r="L84" s="7"/>
      <c r="M84" s="7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7" x14ac:dyDescent="0.35">
      <c r="D85" s="51"/>
    </row>
    <row r="86" spans="1:27" s="7" customFormat="1" x14ac:dyDescent="0.35">
      <c r="A86"/>
      <c r="B86"/>
      <c r="C86"/>
      <c r="D86" s="51"/>
      <c r="E86"/>
      <c r="F86"/>
      <c r="G86" s="2"/>
      <c r="H86" s="5"/>
      <c r="I86" s="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7" s="7" customFormat="1" x14ac:dyDescent="0.35">
      <c r="A87"/>
      <c r="B87"/>
      <c r="C87"/>
      <c r="D87" s="51"/>
      <c r="E87"/>
      <c r="F87"/>
      <c r="G87" s="2"/>
      <c r="H87" s="5"/>
      <c r="I87" s="5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7" x14ac:dyDescent="0.35">
      <c r="A88" s="13"/>
      <c r="B88" s="13"/>
      <c r="C88" s="13"/>
      <c r="D88" s="51"/>
    </row>
    <row r="89" spans="1:27" x14ac:dyDescent="0.35">
      <c r="A89" s="13"/>
      <c r="B89" s="13"/>
      <c r="C89" s="13"/>
      <c r="D89" s="51"/>
    </row>
    <row r="90" spans="1:27" x14ac:dyDescent="0.35">
      <c r="A90" s="13"/>
      <c r="B90" s="13"/>
      <c r="C90" s="13"/>
      <c r="D90" s="51"/>
    </row>
    <row r="91" spans="1:27" x14ac:dyDescent="0.35">
      <c r="A91" s="13"/>
      <c r="B91" s="13"/>
      <c r="C91" s="13"/>
      <c r="D91" s="51"/>
    </row>
    <row r="92" spans="1:27" x14ac:dyDescent="0.35">
      <c r="A92" s="13"/>
      <c r="B92" s="13"/>
      <c r="C92" s="13"/>
      <c r="D92" s="13"/>
    </row>
    <row r="93" spans="1:27" x14ac:dyDescent="0.35">
      <c r="A93" s="13"/>
      <c r="B93" s="13"/>
      <c r="C93" s="13"/>
      <c r="D93" s="13"/>
    </row>
    <row r="94" spans="1:27" x14ac:dyDescent="0.35">
      <c r="A94" s="13"/>
      <c r="B94" s="13"/>
      <c r="C94" s="13"/>
      <c r="D94" s="13"/>
    </row>
    <row r="95" spans="1:27" x14ac:dyDescent="0.35">
      <c r="A95" s="13"/>
      <c r="B95" s="13"/>
      <c r="C95" s="13"/>
      <c r="D95" s="13"/>
    </row>
    <row r="96" spans="1:27" x14ac:dyDescent="0.35">
      <c r="A96" s="13"/>
      <c r="B96" s="13"/>
      <c r="C96" s="13"/>
      <c r="D96" s="13"/>
    </row>
    <row r="97" spans="1:4" x14ac:dyDescent="0.35">
      <c r="A97" s="13"/>
      <c r="B97" s="13"/>
      <c r="C97" s="13"/>
      <c r="D97" s="13"/>
    </row>
    <row r="98" spans="1:4" x14ac:dyDescent="0.35">
      <c r="A98" s="13"/>
      <c r="B98" s="13"/>
      <c r="C98" s="13"/>
      <c r="D98" s="13"/>
    </row>
    <row r="99" spans="1:4" x14ac:dyDescent="0.35">
      <c r="A99" s="13"/>
      <c r="B99" s="13"/>
      <c r="C99" s="13"/>
      <c r="D99" s="13"/>
    </row>
  </sheetData>
  <pageMargins left="0.25" right="0.25" top="0.75" bottom="0.75" header="0.3" footer="0.3"/>
  <pageSetup paperSize="9" scale="62" fitToHeight="0" orientation="landscape" r:id="rId1"/>
  <headerFooter>
    <oddHeader>&amp;C&amp;"-,Bold"&amp;14Barford St John and St Michael
Payments for the Year Ended 31st March 2023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1"/>
  <sheetViews>
    <sheetView tabSelected="1" topLeftCell="A34" zoomScaleNormal="100" workbookViewId="0">
      <selection activeCell="J48" sqref="J48"/>
    </sheetView>
  </sheetViews>
  <sheetFormatPr defaultRowHeight="14.5" x14ac:dyDescent="0.35"/>
  <cols>
    <col min="1" max="1" width="34.08984375" customWidth="1"/>
    <col min="2" max="2" width="8.90625" bestFit="1" customWidth="1"/>
    <col min="3" max="3" width="1.54296875" customWidth="1"/>
    <col min="4" max="4" width="9.1796875" bestFit="1" customWidth="1"/>
    <col min="5" max="5" width="1.54296875" customWidth="1"/>
    <col min="6" max="6" width="9.1796875" bestFit="1" customWidth="1"/>
    <col min="7" max="7" width="1.54296875" customWidth="1"/>
    <col min="8" max="8" width="10.36328125" bestFit="1" customWidth="1"/>
    <col min="9" max="9" width="1.54296875" customWidth="1"/>
    <col min="10" max="10" width="9.1796875" customWidth="1"/>
    <col min="11" max="11" width="7.26953125" hidden="1" customWidth="1"/>
    <col min="12" max="12" width="7.7265625" hidden="1" customWidth="1"/>
    <col min="13" max="13" width="2.7265625" customWidth="1"/>
  </cols>
  <sheetData>
    <row r="1" spans="1:12" x14ac:dyDescent="0.35">
      <c r="B1" s="41" t="s">
        <v>84</v>
      </c>
      <c r="C1" s="42"/>
      <c r="D1" s="44" t="s">
        <v>90</v>
      </c>
      <c r="E1" s="42"/>
      <c r="F1" s="29" t="s">
        <v>90</v>
      </c>
      <c r="G1" s="29"/>
      <c r="H1" s="29" t="s">
        <v>90</v>
      </c>
      <c r="I1" s="29"/>
      <c r="J1" s="43" t="s">
        <v>96</v>
      </c>
      <c r="K1" s="11" t="s">
        <v>30</v>
      </c>
      <c r="L1" s="11" t="s">
        <v>54</v>
      </c>
    </row>
    <row r="2" spans="1:12" x14ac:dyDescent="0.35">
      <c r="B2" s="41" t="s">
        <v>86</v>
      </c>
      <c r="C2" s="42"/>
      <c r="D2" s="44" t="s">
        <v>87</v>
      </c>
      <c r="E2" s="42"/>
      <c r="F2" s="29" t="s">
        <v>88</v>
      </c>
      <c r="G2" s="29"/>
      <c r="H2" s="29" t="s">
        <v>89</v>
      </c>
      <c r="I2" s="29"/>
      <c r="J2" s="43" t="s">
        <v>87</v>
      </c>
      <c r="K2" s="11"/>
      <c r="L2" s="11"/>
    </row>
    <row r="3" spans="1:12" x14ac:dyDescent="0.35">
      <c r="A3" s="9" t="s">
        <v>27</v>
      </c>
      <c r="B3" s="30"/>
      <c r="C3" s="9"/>
      <c r="D3" s="30"/>
      <c r="J3" s="34"/>
    </row>
    <row r="4" spans="1:12" x14ac:dyDescent="0.35">
      <c r="A4" t="s">
        <v>13</v>
      </c>
      <c r="B4" s="31">
        <v>10000</v>
      </c>
      <c r="D4" s="48">
        <v>10300</v>
      </c>
      <c r="F4" s="2">
        <f>Income!E29</f>
        <v>10300</v>
      </c>
      <c r="G4" s="2"/>
      <c r="H4" s="2">
        <f>F4</f>
        <v>10300</v>
      </c>
      <c r="I4" s="2"/>
      <c r="J4" s="45">
        <v>10600</v>
      </c>
      <c r="K4" s="10">
        <f t="shared" ref="K4:K13" si="0">F4-B4</f>
        <v>300</v>
      </c>
      <c r="L4" s="12">
        <f>K4/B4</f>
        <v>0.03</v>
      </c>
    </row>
    <row r="5" spans="1:12" x14ac:dyDescent="0.35">
      <c r="A5" t="s">
        <v>14</v>
      </c>
      <c r="B5" s="31">
        <v>709</v>
      </c>
      <c r="D5" s="48">
        <v>709</v>
      </c>
      <c r="F5" s="2">
        <f>Income!F29</f>
        <v>709</v>
      </c>
      <c r="G5" s="2"/>
      <c r="H5" s="2">
        <f>F5</f>
        <v>709</v>
      </c>
      <c r="I5" s="2"/>
      <c r="J5" s="45">
        <v>709</v>
      </c>
      <c r="K5" s="10">
        <f t="shared" si="0"/>
        <v>0</v>
      </c>
      <c r="L5" s="12">
        <f>K5/B5</f>
        <v>0</v>
      </c>
    </row>
    <row r="6" spans="1:12" x14ac:dyDescent="0.35">
      <c r="A6" t="s">
        <v>91</v>
      </c>
      <c r="B6" s="31">
        <v>0</v>
      </c>
      <c r="D6" s="48"/>
      <c r="F6" s="2">
        <f>Income!H29</f>
        <v>0</v>
      </c>
      <c r="G6" s="2"/>
      <c r="H6" s="2">
        <f>F6</f>
        <v>0</v>
      </c>
      <c r="I6" s="2"/>
      <c r="J6" s="45">
        <v>0</v>
      </c>
      <c r="K6" s="10">
        <f t="shared" si="0"/>
        <v>0</v>
      </c>
      <c r="L6" s="12">
        <v>0</v>
      </c>
    </row>
    <row r="7" spans="1:12" x14ac:dyDescent="0.35">
      <c r="A7" t="s">
        <v>47</v>
      </c>
      <c r="B7" s="31">
        <v>17.63</v>
      </c>
      <c r="D7" s="48">
        <v>18</v>
      </c>
      <c r="F7" s="2">
        <f>Income!I29</f>
        <v>14.94</v>
      </c>
      <c r="G7" s="2"/>
      <c r="H7" s="2">
        <f>F7</f>
        <v>14.94</v>
      </c>
      <c r="I7" s="2"/>
      <c r="J7" s="45">
        <v>15</v>
      </c>
      <c r="K7" s="10">
        <f t="shared" si="0"/>
        <v>-2.6899999999999995</v>
      </c>
      <c r="L7" s="12">
        <f>K7/B7</f>
        <v>-0.15258082813386273</v>
      </c>
    </row>
    <row r="8" spans="1:12" x14ac:dyDescent="0.35">
      <c r="A8" t="s">
        <v>17</v>
      </c>
      <c r="B8" s="31">
        <v>0.24</v>
      </c>
      <c r="D8" s="48">
        <v>0</v>
      </c>
      <c r="F8" s="2">
        <f>Income!J29</f>
        <v>5.5</v>
      </c>
      <c r="G8" s="2"/>
      <c r="H8" s="2">
        <f>F8+0.78</f>
        <v>6.28</v>
      </c>
      <c r="I8" s="2"/>
      <c r="J8" s="45">
        <v>2</v>
      </c>
      <c r="K8" s="10">
        <f t="shared" si="0"/>
        <v>5.26</v>
      </c>
      <c r="L8" s="12">
        <f>K8/B8</f>
        <v>21.916666666666668</v>
      </c>
    </row>
    <row r="9" spans="1:12" x14ac:dyDescent="0.35">
      <c r="A9" t="s">
        <v>64</v>
      </c>
      <c r="B9" s="31">
        <v>90</v>
      </c>
      <c r="D9" s="48">
        <v>300</v>
      </c>
      <c r="F9" s="2">
        <f>Income!K29</f>
        <v>185</v>
      </c>
      <c r="G9" s="2"/>
      <c r="H9" s="2">
        <f>F9+300</f>
        <v>485</v>
      </c>
      <c r="I9" s="2"/>
      <c r="J9" s="45">
        <v>300</v>
      </c>
      <c r="K9" s="10">
        <f t="shared" si="0"/>
        <v>95</v>
      </c>
      <c r="L9" s="12">
        <f>K9/B9</f>
        <v>1.0555555555555556</v>
      </c>
    </row>
    <row r="10" spans="1:12" x14ac:dyDescent="0.35">
      <c r="A10" t="s">
        <v>9</v>
      </c>
      <c r="B10" s="31">
        <v>1069.75</v>
      </c>
      <c r="D10" s="48">
        <v>0</v>
      </c>
      <c r="F10" s="2">
        <f>Income!L29</f>
        <v>0</v>
      </c>
      <c r="G10" s="2"/>
      <c r="H10" s="2">
        <f>F10</f>
        <v>0</v>
      </c>
      <c r="I10" s="2"/>
      <c r="J10" s="45">
        <v>0</v>
      </c>
      <c r="K10" s="10">
        <f t="shared" si="0"/>
        <v>-1069.75</v>
      </c>
      <c r="L10" s="12">
        <v>1</v>
      </c>
    </row>
    <row r="11" spans="1:12" x14ac:dyDescent="0.35">
      <c r="A11" t="s">
        <v>74</v>
      </c>
      <c r="B11" s="31">
        <v>0</v>
      </c>
      <c r="D11" s="48"/>
      <c r="F11" s="2">
        <f>Income!M29</f>
        <v>28</v>
      </c>
      <c r="G11" s="2"/>
      <c r="H11" s="2">
        <f>F11</f>
        <v>28</v>
      </c>
      <c r="I11" s="2"/>
      <c r="J11" s="45">
        <v>0</v>
      </c>
      <c r="K11" s="10">
        <f t="shared" si="0"/>
        <v>28</v>
      </c>
      <c r="L11" s="12">
        <v>0</v>
      </c>
    </row>
    <row r="12" spans="1:12" x14ac:dyDescent="0.35">
      <c r="A12" t="s">
        <v>66</v>
      </c>
      <c r="B12" s="32">
        <v>2932.53</v>
      </c>
      <c r="D12" s="49">
        <v>895</v>
      </c>
      <c r="F12" s="8">
        <f>Income!N29</f>
        <v>0</v>
      </c>
      <c r="G12" s="2"/>
      <c r="H12" s="8">
        <f>F29+12.05</f>
        <v>1329.6200000000001</v>
      </c>
      <c r="I12" s="2">
        <f>G12-H12</f>
        <v>-1329.6200000000001</v>
      </c>
      <c r="J12" s="46">
        <v>800</v>
      </c>
      <c r="K12" s="10">
        <f t="shared" si="0"/>
        <v>-2932.53</v>
      </c>
      <c r="L12" s="22" t="s">
        <v>48</v>
      </c>
    </row>
    <row r="13" spans="1:12" x14ac:dyDescent="0.35">
      <c r="A13" s="9" t="s">
        <v>28</v>
      </c>
      <c r="B13" s="33">
        <f>SUM(B4:B12)</f>
        <v>14819.15</v>
      </c>
      <c r="C13" s="25">
        <f>SUM(C4:C12)</f>
        <v>0</v>
      </c>
      <c r="D13" s="50">
        <f>SUM(D4:D12)</f>
        <v>12222</v>
      </c>
      <c r="F13" s="25">
        <f>SUM(F4:F12)</f>
        <v>11242.44</v>
      </c>
      <c r="G13" s="25"/>
      <c r="H13" s="25">
        <f>SUM(H4:H12)</f>
        <v>12872.840000000002</v>
      </c>
      <c r="I13" s="25"/>
      <c r="J13" s="47">
        <f>SUM(J4:J12)</f>
        <v>12426</v>
      </c>
      <c r="K13" s="10">
        <f t="shared" si="0"/>
        <v>-3576.7099999999991</v>
      </c>
      <c r="L13" s="12">
        <f>K13/B13</f>
        <v>-0.24135729782072515</v>
      </c>
    </row>
    <row r="14" spans="1:12" x14ac:dyDescent="0.35">
      <c r="B14" s="31"/>
      <c r="D14" s="31"/>
      <c r="F14" s="2"/>
      <c r="G14" s="2"/>
      <c r="H14" s="2"/>
      <c r="I14" s="2"/>
      <c r="J14" s="35"/>
    </row>
    <row r="15" spans="1:12" x14ac:dyDescent="0.35">
      <c r="A15" s="9" t="s">
        <v>29</v>
      </c>
      <c r="B15" s="31"/>
      <c r="C15" s="9"/>
      <c r="D15" s="31"/>
      <c r="F15" s="2"/>
      <c r="G15" s="2"/>
      <c r="H15" s="2"/>
      <c r="I15" s="2"/>
      <c r="J15" s="35"/>
    </row>
    <row r="16" spans="1:12" x14ac:dyDescent="0.35">
      <c r="A16" t="s">
        <v>31</v>
      </c>
      <c r="B16" s="31">
        <v>2217.2399999999998</v>
      </c>
      <c r="D16" s="38">
        <v>2777</v>
      </c>
      <c r="F16" s="2">
        <f>Expenditure!J76</f>
        <v>3260.5199999999995</v>
      </c>
      <c r="G16" s="2"/>
      <c r="H16" s="2">
        <f>F16+914.4</f>
        <v>4174.9199999999992</v>
      </c>
      <c r="I16" s="2">
        <f>G16-H16</f>
        <v>-4174.9199999999992</v>
      </c>
      <c r="J16" s="45">
        <f>((228.6*J35)+228.6)*12</f>
        <v>2880.36</v>
      </c>
      <c r="K16" s="10">
        <f t="shared" ref="K16:K33" si="1">F16-B16</f>
        <v>1043.2799999999997</v>
      </c>
      <c r="L16" s="12">
        <f>K16/B16</f>
        <v>0.47053093034583532</v>
      </c>
    </row>
    <row r="17" spans="1:12" x14ac:dyDescent="0.35">
      <c r="A17" t="s">
        <v>145</v>
      </c>
      <c r="B17" s="31">
        <v>406.95</v>
      </c>
      <c r="D17" s="37">
        <v>350</v>
      </c>
      <c r="F17" s="2">
        <f>Expenditure!K76</f>
        <v>361</v>
      </c>
      <c r="G17" s="2"/>
      <c r="H17" s="2">
        <f>F17+104</f>
        <v>465</v>
      </c>
      <c r="I17" s="2">
        <f>G17-H17</f>
        <v>-465</v>
      </c>
      <c r="J17" s="45">
        <f>26*12+38</f>
        <v>350</v>
      </c>
      <c r="K17" s="10"/>
      <c r="L17" s="12"/>
    </row>
    <row r="18" spans="1:12" x14ac:dyDescent="0.35">
      <c r="A18" t="s">
        <v>3</v>
      </c>
      <c r="B18" s="31">
        <v>549.82000000000005</v>
      </c>
      <c r="D18" s="37">
        <v>566</v>
      </c>
      <c r="F18" s="2">
        <f>Expenditure!L76</f>
        <v>554.44000000000005</v>
      </c>
      <c r="G18" s="2"/>
      <c r="H18" s="2">
        <f>F18</f>
        <v>554.44000000000005</v>
      </c>
      <c r="I18" s="2"/>
      <c r="J18" s="45">
        <f>(H18*J35)+H18</f>
        <v>582.16200000000003</v>
      </c>
      <c r="K18" s="10">
        <f t="shared" si="1"/>
        <v>4.6200000000000045</v>
      </c>
      <c r="L18" s="12">
        <f>K18/B18</f>
        <v>8.4027499909061221E-3</v>
      </c>
    </row>
    <row r="19" spans="1:12" x14ac:dyDescent="0.35">
      <c r="A19" t="s">
        <v>70</v>
      </c>
      <c r="B19" s="31">
        <v>90</v>
      </c>
      <c r="D19" s="37">
        <v>218</v>
      </c>
      <c r="F19" s="2">
        <f>Expenditure!M76</f>
        <v>290</v>
      </c>
      <c r="G19" s="2"/>
      <c r="H19" s="2">
        <f>F19</f>
        <v>290</v>
      </c>
      <c r="I19" s="2"/>
      <c r="J19" s="45">
        <f>(H19*$J$35)+H19</f>
        <v>304.5</v>
      </c>
      <c r="K19" s="10">
        <f t="shared" si="1"/>
        <v>200</v>
      </c>
      <c r="L19" s="12">
        <f>K19/B19</f>
        <v>2.2222222222222223</v>
      </c>
    </row>
    <row r="20" spans="1:12" x14ac:dyDescent="0.35">
      <c r="A20" t="s">
        <v>71</v>
      </c>
      <c r="B20" s="31">
        <v>260</v>
      </c>
      <c r="D20" s="37">
        <v>268</v>
      </c>
      <c r="F20" s="2">
        <f>Expenditure!N76</f>
        <v>0</v>
      </c>
      <c r="G20" s="2"/>
      <c r="H20" s="2">
        <f>F20</f>
        <v>0</v>
      </c>
      <c r="I20" s="2"/>
      <c r="J20" s="45">
        <v>60</v>
      </c>
      <c r="K20" s="10">
        <f t="shared" si="1"/>
        <v>-260</v>
      </c>
      <c r="L20" s="12">
        <v>0</v>
      </c>
    </row>
    <row r="21" spans="1:12" x14ac:dyDescent="0.35">
      <c r="A21" t="s">
        <v>5</v>
      </c>
      <c r="B21" s="31">
        <v>3223.9500000000003</v>
      </c>
      <c r="D21" s="37">
        <v>3236</v>
      </c>
      <c r="F21" s="2">
        <f>Expenditure!Q76</f>
        <v>2715.6099999999997</v>
      </c>
      <c r="G21" s="2"/>
      <c r="H21" s="2">
        <f>F21+48.76</f>
        <v>2764.37</v>
      </c>
      <c r="I21" s="2"/>
      <c r="J21" s="45">
        <f>(H21*$J$35)+H21</f>
        <v>2902.5884999999998</v>
      </c>
      <c r="K21" s="10">
        <f t="shared" si="1"/>
        <v>-508.3400000000006</v>
      </c>
      <c r="L21" s="12">
        <f>K21/B21</f>
        <v>-0.15767614262007804</v>
      </c>
    </row>
    <row r="22" spans="1:12" x14ac:dyDescent="0.35">
      <c r="A22" t="s">
        <v>68</v>
      </c>
      <c r="B22" s="31">
        <v>0</v>
      </c>
      <c r="D22" s="37">
        <v>250</v>
      </c>
      <c r="F22" s="2">
        <f>Expenditure!O76</f>
        <v>10</v>
      </c>
      <c r="G22" s="2"/>
      <c r="H22" s="2">
        <f>F22</f>
        <v>10</v>
      </c>
      <c r="I22" s="2"/>
      <c r="J22" s="45">
        <v>250</v>
      </c>
      <c r="K22" s="10">
        <f t="shared" si="1"/>
        <v>10</v>
      </c>
      <c r="L22" s="12"/>
    </row>
    <row r="23" spans="1:12" x14ac:dyDescent="0.35">
      <c r="A23" t="s">
        <v>65</v>
      </c>
      <c r="B23" s="31">
        <v>1806.25</v>
      </c>
      <c r="D23" s="37">
        <v>2060</v>
      </c>
      <c r="F23" s="2">
        <f>Expenditure!R76</f>
        <v>2100</v>
      </c>
      <c r="G23" s="2"/>
      <c r="H23" s="2">
        <f>F23</f>
        <v>2100</v>
      </c>
      <c r="I23" s="2"/>
      <c r="J23" s="45">
        <v>2000</v>
      </c>
      <c r="K23" s="10">
        <f t="shared" si="1"/>
        <v>293.75</v>
      </c>
      <c r="L23" s="12">
        <f>K23/B23</f>
        <v>0.16262975778546712</v>
      </c>
    </row>
    <row r="24" spans="1:12" x14ac:dyDescent="0.35">
      <c r="A24" t="s">
        <v>22</v>
      </c>
      <c r="B24" s="31">
        <v>25</v>
      </c>
      <c r="D24" s="37">
        <v>225</v>
      </c>
      <c r="F24" s="2">
        <f>Expenditure!S76</f>
        <v>510.84</v>
      </c>
      <c r="G24" s="2"/>
      <c r="H24" s="2">
        <f>F24+11.5</f>
        <v>522.33999999999992</v>
      </c>
      <c r="I24" s="2"/>
      <c r="J24" s="45">
        <f>(250*$J$35)+250</f>
        <v>262.5</v>
      </c>
      <c r="K24" s="10">
        <f t="shared" si="1"/>
        <v>485.84</v>
      </c>
      <c r="L24" s="12">
        <f>K24/B24</f>
        <v>19.433599999999998</v>
      </c>
    </row>
    <row r="25" spans="1:12" x14ac:dyDescent="0.35">
      <c r="A25" t="s">
        <v>32</v>
      </c>
      <c r="B25" s="31">
        <v>400.95</v>
      </c>
      <c r="D25" s="37">
        <v>413</v>
      </c>
      <c r="F25" s="2">
        <f>Expenditure!T76</f>
        <v>411.84</v>
      </c>
      <c r="G25" s="2"/>
      <c r="H25" s="2">
        <f>F25*2</f>
        <v>823.68</v>
      </c>
      <c r="I25" s="2"/>
      <c r="J25" s="45">
        <f>(H25*$J$35)+H25</f>
        <v>864.86399999999992</v>
      </c>
      <c r="K25" s="10">
        <f t="shared" si="1"/>
        <v>10.889999999999986</v>
      </c>
      <c r="L25" s="12">
        <f>K25/B25</f>
        <v>2.7160493827160459E-2</v>
      </c>
    </row>
    <row r="26" spans="1:12" x14ac:dyDescent="0.35">
      <c r="A26" t="s">
        <v>85</v>
      </c>
      <c r="B26" s="31">
        <v>0</v>
      </c>
      <c r="D26" s="37">
        <v>200</v>
      </c>
      <c r="F26" s="2">
        <f>Expenditure!U76</f>
        <v>0</v>
      </c>
      <c r="G26" s="2"/>
      <c r="H26" s="2">
        <v>50</v>
      </c>
      <c r="I26" s="2">
        <f>G26-H26</f>
        <v>-50</v>
      </c>
      <c r="J26" s="45">
        <v>100</v>
      </c>
      <c r="K26" s="10">
        <f t="shared" si="1"/>
        <v>0</v>
      </c>
      <c r="L26" s="12">
        <v>0</v>
      </c>
    </row>
    <row r="27" spans="1:12" x14ac:dyDescent="0.35">
      <c r="A27" t="s">
        <v>55</v>
      </c>
      <c r="B27" s="31">
        <v>137</v>
      </c>
      <c r="D27" s="37">
        <v>141</v>
      </c>
      <c r="F27" s="2">
        <f>Expenditure!V76</f>
        <v>140</v>
      </c>
      <c r="G27" s="2"/>
      <c r="H27" s="2">
        <f>F27</f>
        <v>140</v>
      </c>
      <c r="I27" s="2"/>
      <c r="J27" s="45">
        <f>(H27*$J$35)+H27</f>
        <v>147</v>
      </c>
      <c r="K27" s="10">
        <f t="shared" si="1"/>
        <v>3</v>
      </c>
      <c r="L27" s="12">
        <f>K27/B27</f>
        <v>2.1897810218978103E-2</v>
      </c>
    </row>
    <row r="28" spans="1:12" x14ac:dyDescent="0.35">
      <c r="A28" t="s">
        <v>33</v>
      </c>
      <c r="B28" s="31">
        <v>0</v>
      </c>
      <c r="D28" s="37">
        <v>150</v>
      </c>
      <c r="F28" s="2">
        <f>Expenditure!W76</f>
        <v>529.36</v>
      </c>
      <c r="G28" s="2"/>
      <c r="H28" s="2">
        <f>F28</f>
        <v>529.36</v>
      </c>
      <c r="I28" s="2"/>
      <c r="J28" s="45">
        <v>150</v>
      </c>
      <c r="K28" s="10">
        <f t="shared" si="1"/>
        <v>529.36</v>
      </c>
      <c r="L28" s="12" t="e">
        <f>K28/B28</f>
        <v>#DIV/0!</v>
      </c>
    </row>
    <row r="29" spans="1:12" x14ac:dyDescent="0.35">
      <c r="A29" t="s">
        <v>8</v>
      </c>
      <c r="B29" s="31">
        <v>1448.0099999999998</v>
      </c>
      <c r="D29" s="37">
        <v>895</v>
      </c>
      <c r="F29" s="2">
        <f>Expenditure!I76</f>
        <v>1317.5700000000002</v>
      </c>
      <c r="G29" s="2"/>
      <c r="H29" s="2">
        <f>F29+12</f>
        <v>1329.5700000000002</v>
      </c>
      <c r="I29" s="2">
        <f>G29-H29</f>
        <v>-1329.5700000000002</v>
      </c>
      <c r="J29" s="45">
        <v>800</v>
      </c>
      <c r="K29" s="10">
        <f t="shared" si="1"/>
        <v>-130.4399999999996</v>
      </c>
      <c r="L29" s="12">
        <f>K29/B29</f>
        <v>-9.008225081318473E-2</v>
      </c>
    </row>
    <row r="30" spans="1:12" x14ac:dyDescent="0.35">
      <c r="A30" t="s">
        <v>9</v>
      </c>
      <c r="B30" s="31">
        <v>1983.93</v>
      </c>
      <c r="D30" s="37">
        <v>0</v>
      </c>
      <c r="F30" s="2">
        <f>Expenditure!X76</f>
        <v>0</v>
      </c>
      <c r="G30" s="2"/>
      <c r="H30" s="2">
        <f>F30</f>
        <v>0</v>
      </c>
      <c r="I30" s="2">
        <f>G30-H30</f>
        <v>0</v>
      </c>
      <c r="J30" s="45">
        <v>0</v>
      </c>
      <c r="K30" s="10">
        <f t="shared" si="1"/>
        <v>-1983.93</v>
      </c>
      <c r="L30" s="12">
        <v>1</v>
      </c>
    </row>
    <row r="31" spans="1:12" x14ac:dyDescent="0.35">
      <c r="A31" t="s">
        <v>10</v>
      </c>
      <c r="B31" s="31">
        <v>0</v>
      </c>
      <c r="D31" s="37">
        <v>300</v>
      </c>
      <c r="F31" s="2">
        <f>Expenditure!Y76</f>
        <v>100</v>
      </c>
      <c r="G31" s="2"/>
      <c r="H31" s="2">
        <f>F31</f>
        <v>100</v>
      </c>
      <c r="I31" s="2"/>
      <c r="J31" s="45">
        <v>0</v>
      </c>
      <c r="K31" s="10">
        <f t="shared" si="1"/>
        <v>100</v>
      </c>
      <c r="L31" s="12">
        <v>0</v>
      </c>
    </row>
    <row r="32" spans="1:12" x14ac:dyDescent="0.35">
      <c r="A32" t="s">
        <v>11</v>
      </c>
      <c r="B32" s="32">
        <v>1222.1300000000001</v>
      </c>
      <c r="D32" s="39">
        <v>150</v>
      </c>
      <c r="F32" s="8">
        <f>Expenditure!Z76</f>
        <v>2050.27</v>
      </c>
      <c r="G32" s="8"/>
      <c r="H32" s="8">
        <v>1211</v>
      </c>
      <c r="J32" s="46">
        <v>150</v>
      </c>
      <c r="K32" s="10">
        <f t="shared" si="1"/>
        <v>828.13999999999987</v>
      </c>
      <c r="L32" s="12">
        <v>0</v>
      </c>
    </row>
    <row r="33" spans="1:12" x14ac:dyDescent="0.35">
      <c r="A33" s="1"/>
      <c r="B33" s="33">
        <f>SUM(B16:B32)</f>
        <v>13771.23</v>
      </c>
      <c r="C33" s="25">
        <f t="shared" ref="C33:F33" si="2">SUM(C16:C32)</f>
        <v>0</v>
      </c>
      <c r="D33" s="40">
        <f t="shared" si="2"/>
        <v>12199</v>
      </c>
      <c r="E33" s="40">
        <f t="shared" si="2"/>
        <v>0</v>
      </c>
      <c r="F33" s="40">
        <f t="shared" si="2"/>
        <v>14351.45</v>
      </c>
      <c r="G33" s="25">
        <v>45.8</v>
      </c>
      <c r="H33" s="25">
        <f>SUM(H16:H32)</f>
        <v>15064.68</v>
      </c>
      <c r="I33" s="25"/>
      <c r="J33" s="47">
        <f>SUM(J16:J32)</f>
        <v>11803.974499999998</v>
      </c>
      <c r="K33" s="10">
        <f t="shared" si="1"/>
        <v>580.22000000000116</v>
      </c>
      <c r="L33" s="12">
        <f>K33/B33</f>
        <v>4.2132765192361261E-2</v>
      </c>
    </row>
    <row r="34" spans="1:12" x14ac:dyDescent="0.35">
      <c r="A34" s="1"/>
      <c r="B34" s="31"/>
      <c r="D34" s="2"/>
      <c r="E34" s="2"/>
      <c r="F34" s="2"/>
      <c r="G34" s="2">
        <v>45.8</v>
      </c>
      <c r="H34" s="2"/>
      <c r="I34" s="2"/>
      <c r="J34" s="35"/>
    </row>
    <row r="35" spans="1:12" x14ac:dyDescent="0.35">
      <c r="A35" s="1"/>
      <c r="B35" s="31"/>
      <c r="D35" s="2"/>
      <c r="E35" s="2"/>
      <c r="F35" s="2"/>
      <c r="G35" s="2">
        <v>100</v>
      </c>
      <c r="H35" s="2"/>
      <c r="I35" s="2"/>
      <c r="J35" s="36">
        <v>0.05</v>
      </c>
    </row>
    <row r="36" spans="1:12" x14ac:dyDescent="0.35">
      <c r="A36" s="1"/>
      <c r="B36" s="31"/>
      <c r="D36" s="2"/>
      <c r="E36" s="2"/>
      <c r="F36" s="2"/>
      <c r="G36" s="2">
        <v>168</v>
      </c>
      <c r="H36" s="2"/>
      <c r="I36" s="2">
        <f>G36-H36</f>
        <v>168</v>
      </c>
      <c r="J36" s="35"/>
    </row>
    <row r="37" spans="1:12" x14ac:dyDescent="0.35">
      <c r="A37" s="1"/>
      <c r="B37" s="31"/>
      <c r="C37" s="9"/>
      <c r="D37" s="2"/>
      <c r="E37" s="2"/>
      <c r="F37" s="2"/>
      <c r="G37" s="2">
        <v>182.8</v>
      </c>
      <c r="H37" s="2"/>
      <c r="I37" s="2"/>
      <c r="J37" s="35"/>
    </row>
    <row r="38" spans="1:12" x14ac:dyDescent="0.35">
      <c r="A38" s="1" t="s">
        <v>146</v>
      </c>
      <c r="B38" s="33">
        <v>10323.51</v>
      </c>
      <c r="C38" s="9"/>
      <c r="D38" s="25"/>
      <c r="E38" s="25"/>
      <c r="F38" s="25">
        <f>B42</f>
        <v>11371.43</v>
      </c>
      <c r="G38" s="25">
        <v>182.8</v>
      </c>
      <c r="H38" s="25">
        <f>B42</f>
        <v>11371.43</v>
      </c>
      <c r="I38" s="25"/>
      <c r="J38" s="47">
        <f>H42</f>
        <v>9179.5900000000038</v>
      </c>
    </row>
    <row r="39" spans="1:12" x14ac:dyDescent="0.35">
      <c r="A39" s="1" t="s">
        <v>147</v>
      </c>
      <c r="B39" s="32">
        <f>B13</f>
        <v>14819.15</v>
      </c>
      <c r="D39" s="2"/>
      <c r="E39" s="2"/>
      <c r="F39" s="32">
        <f>F13</f>
        <v>11242.44</v>
      </c>
      <c r="G39" s="2">
        <v>198.64</v>
      </c>
      <c r="H39" s="8">
        <f>H13</f>
        <v>12872.840000000002</v>
      </c>
      <c r="I39" s="2">
        <f t="shared" ref="I39:J39" si="3">I13</f>
        <v>0</v>
      </c>
      <c r="J39" s="46">
        <f t="shared" si="3"/>
        <v>12426</v>
      </c>
    </row>
    <row r="40" spans="1:12" x14ac:dyDescent="0.35">
      <c r="A40" s="1"/>
      <c r="B40" s="31">
        <f>SUM(B38:B39)</f>
        <v>25142.66</v>
      </c>
      <c r="D40" s="2"/>
      <c r="E40" s="2"/>
      <c r="F40" s="31">
        <f>SUM(F38:F39)</f>
        <v>22613.870000000003</v>
      </c>
      <c r="G40" s="2">
        <v>454.89</v>
      </c>
      <c r="H40" s="2">
        <f>SUM(H38:H39)</f>
        <v>24244.270000000004</v>
      </c>
      <c r="I40" s="2">
        <f t="shared" ref="I40:J40" si="4">SUM(I38:I39)</f>
        <v>0</v>
      </c>
      <c r="J40" s="45">
        <f t="shared" si="4"/>
        <v>21605.590000000004</v>
      </c>
    </row>
    <row r="41" spans="1:12" x14ac:dyDescent="0.35">
      <c r="A41" s="1" t="s">
        <v>148</v>
      </c>
      <c r="B41" s="32">
        <f>B33</f>
        <v>13771.23</v>
      </c>
      <c r="D41" s="2"/>
      <c r="E41" s="2"/>
      <c r="F41" s="32">
        <f>F33</f>
        <v>14351.45</v>
      </c>
      <c r="G41" s="2">
        <v>785.02</v>
      </c>
      <c r="H41" s="8">
        <f>H33</f>
        <v>15064.68</v>
      </c>
      <c r="I41" s="2">
        <f t="shared" ref="I41:J41" si="5">I33</f>
        <v>0</v>
      </c>
      <c r="J41" s="46">
        <f t="shared" si="5"/>
        <v>11803.974499999998</v>
      </c>
    </row>
    <row r="42" spans="1:12" x14ac:dyDescent="0.35">
      <c r="A42" s="52" t="s">
        <v>149</v>
      </c>
      <c r="B42" s="33">
        <f>B40-B41</f>
        <v>11371.43</v>
      </c>
      <c r="C42" s="9"/>
      <c r="D42" s="25"/>
      <c r="E42" s="25"/>
      <c r="F42" s="33">
        <f>F40-F41</f>
        <v>8262.4200000000019</v>
      </c>
      <c r="G42" s="25">
        <v>25</v>
      </c>
      <c r="H42" s="25">
        <f>H40-H41</f>
        <v>9179.5900000000038</v>
      </c>
      <c r="I42" s="25">
        <f t="shared" ref="I42:J42" si="6">I40-I41</f>
        <v>0</v>
      </c>
      <c r="J42" s="47">
        <f t="shared" si="6"/>
        <v>9801.6155000000053</v>
      </c>
    </row>
    <row r="43" spans="1:12" x14ac:dyDescent="0.35">
      <c r="B43" s="31"/>
      <c r="D43" s="2"/>
      <c r="E43" s="2"/>
      <c r="F43" s="2"/>
      <c r="G43" s="2">
        <v>428.28</v>
      </c>
      <c r="H43" s="2"/>
      <c r="I43" s="2">
        <f>G43-H43</f>
        <v>428.28</v>
      </c>
      <c r="J43" s="2"/>
    </row>
    <row r="44" spans="1:12" x14ac:dyDescent="0.35">
      <c r="A44" s="9" t="s">
        <v>34</v>
      </c>
      <c r="B44" s="31"/>
      <c r="C44" s="9"/>
      <c r="D44" s="2"/>
      <c r="E44" s="2"/>
      <c r="F44" s="2"/>
      <c r="G44" s="2">
        <v>26</v>
      </c>
      <c r="H44" s="2"/>
      <c r="I44" s="2"/>
      <c r="J44" s="2"/>
    </row>
    <row r="45" spans="1:12" x14ac:dyDescent="0.35">
      <c r="A45" t="s">
        <v>35</v>
      </c>
      <c r="B45" s="31">
        <v>8854.36</v>
      </c>
      <c r="F45">
        <v>5739.85</v>
      </c>
      <c r="G45" s="2">
        <v>26</v>
      </c>
      <c r="H45" s="2"/>
      <c r="I45" s="2"/>
      <c r="J45" s="2"/>
    </row>
    <row r="46" spans="1:12" x14ac:dyDescent="0.35">
      <c r="A46" t="s">
        <v>36</v>
      </c>
      <c r="B46" s="32">
        <v>2517.0700000000002</v>
      </c>
      <c r="F46" s="8">
        <v>2522.5700000000002</v>
      </c>
      <c r="G46" s="2">
        <v>45.6</v>
      </c>
      <c r="H46" s="2"/>
      <c r="I46" s="2"/>
      <c r="J46" s="2"/>
    </row>
    <row r="47" spans="1:12" x14ac:dyDescent="0.35">
      <c r="A47" s="9" t="s">
        <v>93</v>
      </c>
      <c r="B47" s="33">
        <f>SUM(B45:B46)</f>
        <v>11371.43</v>
      </c>
      <c r="F47">
        <f>SUM(F45:F46)</f>
        <v>8262.42</v>
      </c>
      <c r="G47" s="2">
        <v>45.8</v>
      </c>
      <c r="H47" s="2"/>
      <c r="I47" s="2"/>
      <c r="J47" s="2"/>
      <c r="L47" s="1"/>
    </row>
    <row r="48" spans="1:12" x14ac:dyDescent="0.35">
      <c r="G48">
        <v>183</v>
      </c>
    </row>
    <row r="49" spans="7:9" x14ac:dyDescent="0.35">
      <c r="G49">
        <v>182.8</v>
      </c>
    </row>
    <row r="50" spans="7:9" x14ac:dyDescent="0.35">
      <c r="G50">
        <v>35</v>
      </c>
    </row>
    <row r="51" spans="7:9" x14ac:dyDescent="0.35">
      <c r="G51">
        <v>80</v>
      </c>
      <c r="I51">
        <f>G51-H51</f>
        <v>80</v>
      </c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&amp;C&amp;"-,Bold"&amp;14Barford St John and St Michael Parish Council
Accounts for Year Ended 31st March 2023</oddHeader>
  </headerFooter>
  <rowBreaks count="1" manualBreakCount="1">
    <brk id="3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opLeftCell="A13" zoomScaleNormal="100" workbookViewId="0">
      <selection activeCell="D26" sqref="D26"/>
    </sheetView>
  </sheetViews>
  <sheetFormatPr defaultRowHeight="14.5" x14ac:dyDescent="0.35"/>
  <cols>
    <col min="1" max="1" width="4.54296875" customWidth="1"/>
    <col min="2" max="2" width="50.81640625" customWidth="1"/>
  </cols>
  <sheetData>
    <row r="1" spans="1:4" x14ac:dyDescent="0.35">
      <c r="A1" t="s">
        <v>97</v>
      </c>
    </row>
    <row r="2" spans="1:4" x14ac:dyDescent="0.35">
      <c r="B2" t="s">
        <v>38</v>
      </c>
      <c r="C2" s="2">
        <v>5739.85</v>
      </c>
      <c r="D2" s="2"/>
    </row>
    <row r="3" spans="1:4" x14ac:dyDescent="0.35">
      <c r="B3" t="s">
        <v>39</v>
      </c>
      <c r="C3" s="8">
        <v>2522.5700000000002</v>
      </c>
      <c r="D3" s="2"/>
    </row>
    <row r="4" spans="1:4" x14ac:dyDescent="0.35">
      <c r="C4" s="2"/>
      <c r="D4" s="2">
        <f>SUM(C2:C3)</f>
        <v>8262.42</v>
      </c>
    </row>
    <row r="5" spans="1:4" x14ac:dyDescent="0.35">
      <c r="C5" s="2"/>
      <c r="D5" s="2"/>
    </row>
    <row r="6" spans="1:4" x14ac:dyDescent="0.35">
      <c r="A6" t="s">
        <v>40</v>
      </c>
      <c r="C6" s="2"/>
      <c r="D6" s="2"/>
    </row>
    <row r="7" spans="1:4" x14ac:dyDescent="0.35">
      <c r="B7" t="s">
        <v>41</v>
      </c>
      <c r="C7" s="2">
        <v>0</v>
      </c>
      <c r="D7" s="2"/>
    </row>
    <row r="8" spans="1:4" x14ac:dyDescent="0.35">
      <c r="B8" t="s">
        <v>41</v>
      </c>
      <c r="C8" s="2">
        <v>0</v>
      </c>
      <c r="D8" s="2"/>
    </row>
    <row r="9" spans="1:4" x14ac:dyDescent="0.35">
      <c r="B9" t="s">
        <v>41</v>
      </c>
      <c r="C9" s="23">
        <v>0</v>
      </c>
      <c r="D9" s="2"/>
    </row>
    <row r="10" spans="1:4" x14ac:dyDescent="0.35">
      <c r="C10" s="2"/>
      <c r="D10" s="8">
        <f>SUM(C7:C9)</f>
        <v>0</v>
      </c>
    </row>
    <row r="11" spans="1:4" x14ac:dyDescent="0.35">
      <c r="C11" s="2"/>
      <c r="D11" s="2">
        <f>D4-D10</f>
        <v>8262.42</v>
      </c>
    </row>
    <row r="12" spans="1:4" x14ac:dyDescent="0.35">
      <c r="A12" t="s">
        <v>42</v>
      </c>
      <c r="C12" s="2"/>
      <c r="D12" s="2"/>
    </row>
    <row r="13" spans="1:4" x14ac:dyDescent="0.35">
      <c r="B13" t="s">
        <v>41</v>
      </c>
      <c r="C13" s="2">
        <v>0</v>
      </c>
      <c r="D13" s="2"/>
    </row>
    <row r="14" spans="1:4" x14ac:dyDescent="0.35">
      <c r="B14" t="s">
        <v>41</v>
      </c>
      <c r="C14" s="2">
        <v>0</v>
      </c>
      <c r="D14" s="2"/>
    </row>
    <row r="15" spans="1:4" x14ac:dyDescent="0.35">
      <c r="B15" t="s">
        <v>41</v>
      </c>
      <c r="C15" s="8">
        <v>0</v>
      </c>
      <c r="D15" s="2"/>
    </row>
    <row r="16" spans="1:4" x14ac:dyDescent="0.35">
      <c r="C16" s="2"/>
      <c r="D16" s="8">
        <f>SUM(C13:C15)</f>
        <v>0</v>
      </c>
    </row>
    <row r="17" spans="1:4" x14ac:dyDescent="0.35">
      <c r="C17" s="2"/>
      <c r="D17" s="2">
        <f>D11+D16</f>
        <v>8262.42</v>
      </c>
    </row>
    <row r="18" spans="1:4" x14ac:dyDescent="0.35">
      <c r="A18" t="s">
        <v>43</v>
      </c>
      <c r="C18" s="2"/>
      <c r="D18" s="2"/>
    </row>
    <row r="19" spans="1:4" x14ac:dyDescent="0.35">
      <c r="B19" t="s">
        <v>41</v>
      </c>
      <c r="C19" s="2">
        <v>0</v>
      </c>
      <c r="D19" s="2"/>
    </row>
    <row r="20" spans="1:4" x14ac:dyDescent="0.35">
      <c r="B20" t="s">
        <v>41</v>
      </c>
      <c r="C20" s="2">
        <v>0</v>
      </c>
      <c r="D20" s="2"/>
    </row>
    <row r="21" spans="1:4" x14ac:dyDescent="0.35">
      <c r="B21" t="s">
        <v>41</v>
      </c>
      <c r="C21" s="8">
        <v>0</v>
      </c>
      <c r="D21" s="2"/>
    </row>
    <row r="22" spans="1:4" x14ac:dyDescent="0.35">
      <c r="C22" s="2"/>
      <c r="D22" s="8">
        <f>SUM(C19:C21)</f>
        <v>0</v>
      </c>
    </row>
    <row r="23" spans="1:4" x14ac:dyDescent="0.35">
      <c r="A23" t="s">
        <v>28</v>
      </c>
      <c r="C23" s="2"/>
      <c r="D23" s="2">
        <f>D17+D22</f>
        <v>8262.42</v>
      </c>
    </row>
    <row r="24" spans="1:4" x14ac:dyDescent="0.35">
      <c r="C24" s="2"/>
      <c r="D24" s="2"/>
    </row>
    <row r="25" spans="1:4" x14ac:dyDescent="0.35">
      <c r="A25" t="s">
        <v>44</v>
      </c>
      <c r="C25" s="2"/>
      <c r="D25" s="24">
        <f>D23</f>
        <v>8262.42</v>
      </c>
    </row>
    <row r="27" spans="1:4" x14ac:dyDescent="0.35">
      <c r="A27" t="s">
        <v>46</v>
      </c>
      <c r="D27" t="s">
        <v>45</v>
      </c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&amp;C&amp;"-,Bold"&amp;14Barford St John and St Michael Parish Council
Bank Reconciliation for the Year Ended 31st March 2023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1145C-BDC3-4F4D-AC66-C3E865F130C2}">
  <sheetPr>
    <pageSetUpPr fitToPage="1"/>
  </sheetPr>
  <dimension ref="A1:L51"/>
  <sheetViews>
    <sheetView topLeftCell="A34" zoomScaleNormal="100" workbookViewId="0">
      <selection activeCell="P42" sqref="P42"/>
    </sheetView>
  </sheetViews>
  <sheetFormatPr defaultRowHeight="14.5" x14ac:dyDescent="0.35"/>
  <cols>
    <col min="1" max="1" width="34.08984375" customWidth="1"/>
    <col min="2" max="2" width="8.90625" bestFit="1" customWidth="1"/>
    <col min="3" max="3" width="1.54296875" customWidth="1"/>
    <col min="4" max="4" width="9.1796875" bestFit="1" customWidth="1"/>
    <col min="5" max="5" width="1.54296875" customWidth="1"/>
    <col min="6" max="6" width="9.1796875" bestFit="1" customWidth="1"/>
    <col min="7" max="7" width="1.54296875" customWidth="1"/>
    <col min="8" max="8" width="10.36328125" bestFit="1" customWidth="1"/>
    <col min="9" max="9" width="1.54296875" customWidth="1"/>
    <col min="10" max="10" width="9.1796875" customWidth="1"/>
    <col min="11" max="11" width="7.26953125" hidden="1" customWidth="1"/>
    <col min="12" max="12" width="7.7265625" hidden="1" customWidth="1"/>
    <col min="13" max="13" width="2.7265625" customWidth="1"/>
  </cols>
  <sheetData>
    <row r="1" spans="1:12" x14ac:dyDescent="0.35">
      <c r="B1" s="41" t="s">
        <v>84</v>
      </c>
      <c r="C1" s="42"/>
      <c r="D1" s="44" t="s">
        <v>90</v>
      </c>
      <c r="E1" s="42"/>
      <c r="F1" s="29" t="s">
        <v>90</v>
      </c>
      <c r="G1" s="29"/>
      <c r="H1" s="29" t="s">
        <v>90</v>
      </c>
      <c r="I1" s="29"/>
      <c r="J1" s="43" t="s">
        <v>96</v>
      </c>
      <c r="K1" s="11" t="s">
        <v>30</v>
      </c>
      <c r="L1" s="11" t="s">
        <v>54</v>
      </c>
    </row>
    <row r="2" spans="1:12" x14ac:dyDescent="0.35">
      <c r="B2" s="41" t="s">
        <v>86</v>
      </c>
      <c r="C2" s="42"/>
      <c r="D2" s="44" t="s">
        <v>87</v>
      </c>
      <c r="E2" s="42"/>
      <c r="F2" s="29" t="s">
        <v>88</v>
      </c>
      <c r="G2" s="29"/>
      <c r="H2" s="29" t="s">
        <v>89</v>
      </c>
      <c r="I2" s="29"/>
      <c r="J2" s="43" t="s">
        <v>87</v>
      </c>
      <c r="K2" s="11"/>
      <c r="L2" s="11"/>
    </row>
    <row r="3" spans="1:12" x14ac:dyDescent="0.35">
      <c r="A3" s="9" t="s">
        <v>27</v>
      </c>
      <c r="B3" s="30"/>
      <c r="C3" s="9"/>
      <c r="D3" s="30"/>
      <c r="J3" s="34"/>
    </row>
    <row r="4" spans="1:12" x14ac:dyDescent="0.35">
      <c r="A4" t="s">
        <v>13</v>
      </c>
      <c r="B4" s="31">
        <v>10000</v>
      </c>
      <c r="D4" s="48">
        <v>10300</v>
      </c>
      <c r="F4" s="2">
        <v>10300</v>
      </c>
      <c r="G4" s="2"/>
      <c r="H4" s="2">
        <f>F4</f>
        <v>10300</v>
      </c>
      <c r="I4" s="2"/>
      <c r="J4" s="45">
        <v>10300</v>
      </c>
      <c r="K4" s="10">
        <f t="shared" ref="K4:K13" si="0">F4-B4</f>
        <v>300</v>
      </c>
      <c r="L4" s="12">
        <f>K4/B4</f>
        <v>0.03</v>
      </c>
    </row>
    <row r="5" spans="1:12" x14ac:dyDescent="0.35">
      <c r="A5" t="s">
        <v>14</v>
      </c>
      <c r="B5" s="31">
        <v>709</v>
      </c>
      <c r="D5" s="48">
        <v>709</v>
      </c>
      <c r="F5" s="2">
        <v>709</v>
      </c>
      <c r="G5" s="2"/>
      <c r="H5" s="2">
        <f>F5</f>
        <v>709</v>
      </c>
      <c r="I5" s="2"/>
      <c r="J5" s="45">
        <v>709</v>
      </c>
      <c r="K5" s="10">
        <f t="shared" si="0"/>
        <v>0</v>
      </c>
      <c r="L5" s="12">
        <f>K5/B5</f>
        <v>0</v>
      </c>
    </row>
    <row r="6" spans="1:12" x14ac:dyDescent="0.35">
      <c r="A6" t="s">
        <v>91</v>
      </c>
      <c r="B6" s="31">
        <v>0</v>
      </c>
      <c r="D6" s="48"/>
      <c r="F6" s="2">
        <v>0</v>
      </c>
      <c r="G6" s="2"/>
      <c r="H6" s="2">
        <f>F6</f>
        <v>0</v>
      </c>
      <c r="I6" s="2"/>
      <c r="J6" s="45">
        <v>0</v>
      </c>
      <c r="K6" s="10">
        <f t="shared" si="0"/>
        <v>0</v>
      </c>
      <c r="L6" s="12">
        <v>0</v>
      </c>
    </row>
    <row r="7" spans="1:12" x14ac:dyDescent="0.35">
      <c r="A7" t="s">
        <v>47</v>
      </c>
      <c r="B7" s="31">
        <v>17.63</v>
      </c>
      <c r="D7" s="48">
        <v>18</v>
      </c>
      <c r="F7" s="2">
        <v>14.94</v>
      </c>
      <c r="G7" s="2"/>
      <c r="H7" s="2">
        <f>F7</f>
        <v>14.94</v>
      </c>
      <c r="I7" s="2"/>
      <c r="J7" s="45">
        <v>15</v>
      </c>
      <c r="K7" s="10">
        <f t="shared" si="0"/>
        <v>-2.6899999999999995</v>
      </c>
      <c r="L7" s="12">
        <f>K7/B7</f>
        <v>-0.15258082813386273</v>
      </c>
    </row>
    <row r="8" spans="1:12" x14ac:dyDescent="0.35">
      <c r="A8" t="s">
        <v>17</v>
      </c>
      <c r="B8" s="31">
        <v>0.24</v>
      </c>
      <c r="D8" s="48">
        <v>0</v>
      </c>
      <c r="F8" s="2">
        <v>0.97</v>
      </c>
      <c r="G8" s="2"/>
      <c r="H8" s="2">
        <f>F8+0.78</f>
        <v>1.75</v>
      </c>
      <c r="I8" s="2"/>
      <c r="J8" s="45">
        <v>2</v>
      </c>
      <c r="K8" s="10">
        <f t="shared" si="0"/>
        <v>0.73</v>
      </c>
      <c r="L8" s="12">
        <f>K8/B8</f>
        <v>3.0416666666666665</v>
      </c>
    </row>
    <row r="9" spans="1:12" x14ac:dyDescent="0.35">
      <c r="A9" t="s">
        <v>64</v>
      </c>
      <c r="B9" s="31">
        <v>90</v>
      </c>
      <c r="D9" s="48">
        <v>300</v>
      </c>
      <c r="F9" s="2">
        <v>185</v>
      </c>
      <c r="G9" s="2"/>
      <c r="H9" s="2">
        <f>F9+300</f>
        <v>485</v>
      </c>
      <c r="I9" s="2"/>
      <c r="J9" s="45">
        <v>300</v>
      </c>
      <c r="K9" s="10">
        <f t="shared" si="0"/>
        <v>95</v>
      </c>
      <c r="L9" s="12">
        <f>K9/B9</f>
        <v>1.0555555555555556</v>
      </c>
    </row>
    <row r="10" spans="1:12" x14ac:dyDescent="0.35">
      <c r="A10" t="s">
        <v>9</v>
      </c>
      <c r="B10" s="31">
        <v>1069.75</v>
      </c>
      <c r="D10" s="48">
        <v>0</v>
      </c>
      <c r="F10" s="2">
        <v>0</v>
      </c>
      <c r="G10" s="2"/>
      <c r="H10" s="2">
        <f>F10</f>
        <v>0</v>
      </c>
      <c r="I10" s="2"/>
      <c r="J10" s="45">
        <v>0</v>
      </c>
      <c r="K10" s="10">
        <f t="shared" si="0"/>
        <v>-1069.75</v>
      </c>
      <c r="L10" s="12">
        <v>1</v>
      </c>
    </row>
    <row r="11" spans="1:12" x14ac:dyDescent="0.35">
      <c r="A11" t="s">
        <v>74</v>
      </c>
      <c r="B11" s="31">
        <v>0</v>
      </c>
      <c r="D11" s="48"/>
      <c r="F11" s="2">
        <v>28</v>
      </c>
      <c r="G11" s="2"/>
      <c r="H11" s="2">
        <f>F11</f>
        <v>28</v>
      </c>
      <c r="I11" s="2"/>
      <c r="J11" s="45">
        <v>0</v>
      </c>
      <c r="K11" s="10">
        <f t="shared" si="0"/>
        <v>28</v>
      </c>
      <c r="L11" s="12">
        <v>0</v>
      </c>
    </row>
    <row r="12" spans="1:12" x14ac:dyDescent="0.35">
      <c r="A12" t="s">
        <v>66</v>
      </c>
      <c r="B12" s="32">
        <v>2932.53</v>
      </c>
      <c r="D12" s="49">
        <v>895</v>
      </c>
      <c r="F12" s="8">
        <v>0</v>
      </c>
      <c r="G12" s="2"/>
      <c r="H12" s="8">
        <f>F29+12.05</f>
        <v>798.71999999999991</v>
      </c>
      <c r="I12" s="2">
        <f>G12-H12</f>
        <v>-798.71999999999991</v>
      </c>
      <c r="J12" s="46">
        <v>800</v>
      </c>
      <c r="K12" s="10">
        <f t="shared" si="0"/>
        <v>-2932.53</v>
      </c>
      <c r="L12" s="22" t="s">
        <v>48</v>
      </c>
    </row>
    <row r="13" spans="1:12" x14ac:dyDescent="0.35">
      <c r="A13" s="9" t="s">
        <v>28</v>
      </c>
      <c r="B13" s="33">
        <f>SUM(B4:B12)</f>
        <v>14819.15</v>
      </c>
      <c r="C13" s="25">
        <f>SUM(C4:C12)</f>
        <v>0</v>
      </c>
      <c r="D13" s="50">
        <f>SUM(D4:D12)</f>
        <v>12222</v>
      </c>
      <c r="F13" s="25">
        <f>SUM(F4:F12)</f>
        <v>11237.91</v>
      </c>
      <c r="G13" s="25"/>
      <c r="H13" s="25">
        <f>SUM(H4:H12)</f>
        <v>12337.41</v>
      </c>
      <c r="I13" s="25"/>
      <c r="J13" s="47">
        <f>SUM(J4:J12)</f>
        <v>12126</v>
      </c>
      <c r="K13" s="10">
        <f t="shared" si="0"/>
        <v>-3581.24</v>
      </c>
      <c r="L13" s="12">
        <f>K13/B13</f>
        <v>-0.24166298336949149</v>
      </c>
    </row>
    <row r="14" spans="1:12" x14ac:dyDescent="0.35">
      <c r="B14" s="31"/>
      <c r="D14" s="31"/>
      <c r="F14" s="2"/>
      <c r="G14" s="2"/>
      <c r="H14" s="2"/>
      <c r="I14" s="2"/>
      <c r="J14" s="35"/>
    </row>
    <row r="15" spans="1:12" x14ac:dyDescent="0.35">
      <c r="A15" s="9" t="s">
        <v>29</v>
      </c>
      <c r="B15" s="31"/>
      <c r="C15" s="9"/>
      <c r="D15" s="31"/>
      <c r="F15" s="2"/>
      <c r="G15" s="2"/>
      <c r="H15" s="2"/>
      <c r="I15" s="2"/>
      <c r="J15" s="35"/>
    </row>
    <row r="16" spans="1:12" x14ac:dyDescent="0.35">
      <c r="A16" t="s">
        <v>31</v>
      </c>
      <c r="B16" s="31">
        <v>2217.2399999999998</v>
      </c>
      <c r="D16" s="38">
        <v>2777</v>
      </c>
      <c r="F16" s="2">
        <v>2273.92</v>
      </c>
      <c r="G16" s="2"/>
      <c r="H16" s="2">
        <f>F16+914.4</f>
        <v>3188.32</v>
      </c>
      <c r="I16" s="2">
        <f>G16-H16</f>
        <v>-3188.32</v>
      </c>
      <c r="J16" s="45">
        <f>((228.6*J35)+228.6)*12</f>
        <v>2880.36</v>
      </c>
      <c r="K16" s="10">
        <f t="shared" ref="K16:K33" si="1">F16-B16</f>
        <v>56.680000000000291</v>
      </c>
      <c r="L16" s="12">
        <f>K16/B16</f>
        <v>2.5563312947628716E-2</v>
      </c>
    </row>
    <row r="17" spans="1:12" x14ac:dyDescent="0.35">
      <c r="A17" t="s">
        <v>145</v>
      </c>
      <c r="B17" s="31">
        <v>406.95</v>
      </c>
      <c r="D17" s="37">
        <v>350</v>
      </c>
      <c r="F17" s="2">
        <v>257</v>
      </c>
      <c r="G17" s="2"/>
      <c r="H17" s="2">
        <f>F17+104</f>
        <v>361</v>
      </c>
      <c r="I17" s="2">
        <f>G17-H17</f>
        <v>-361</v>
      </c>
      <c r="J17" s="45">
        <f>26*12+38</f>
        <v>350</v>
      </c>
      <c r="K17" s="10"/>
      <c r="L17" s="12"/>
    </row>
    <row r="18" spans="1:12" x14ac:dyDescent="0.35">
      <c r="A18" t="s">
        <v>3</v>
      </c>
      <c r="B18" s="31">
        <v>549.82000000000005</v>
      </c>
      <c r="D18" s="37">
        <v>566</v>
      </c>
      <c r="F18" s="2">
        <v>554.44000000000005</v>
      </c>
      <c r="G18" s="2"/>
      <c r="H18" s="2">
        <f>F18</f>
        <v>554.44000000000005</v>
      </c>
      <c r="I18" s="2"/>
      <c r="J18" s="45">
        <f>(H18*J35)+H18</f>
        <v>582.16200000000003</v>
      </c>
      <c r="K18" s="10">
        <f t="shared" si="1"/>
        <v>4.6200000000000045</v>
      </c>
      <c r="L18" s="12">
        <f>K18/B18</f>
        <v>8.4027499909061221E-3</v>
      </c>
    </row>
    <row r="19" spans="1:12" x14ac:dyDescent="0.35">
      <c r="A19" t="s">
        <v>70</v>
      </c>
      <c r="B19" s="31">
        <v>90</v>
      </c>
      <c r="D19" s="37">
        <v>218</v>
      </c>
      <c r="F19" s="2">
        <v>160</v>
      </c>
      <c r="G19" s="2"/>
      <c r="H19" s="2">
        <f>F19</f>
        <v>160</v>
      </c>
      <c r="I19" s="2"/>
      <c r="J19" s="45">
        <f>(H19*$J$35)+H19</f>
        <v>168</v>
      </c>
      <c r="K19" s="10">
        <f t="shared" si="1"/>
        <v>70</v>
      </c>
      <c r="L19" s="12">
        <f>K19/B19</f>
        <v>0.77777777777777779</v>
      </c>
    </row>
    <row r="20" spans="1:12" x14ac:dyDescent="0.35">
      <c r="A20" t="s">
        <v>71</v>
      </c>
      <c r="B20" s="31">
        <v>260</v>
      </c>
      <c r="D20" s="37">
        <v>268</v>
      </c>
      <c r="F20" s="2">
        <v>0</v>
      </c>
      <c r="G20" s="2"/>
      <c r="H20" s="2">
        <f>F20</f>
        <v>0</v>
      </c>
      <c r="I20" s="2"/>
      <c r="J20" s="45">
        <v>60</v>
      </c>
      <c r="K20" s="10">
        <f t="shared" si="1"/>
        <v>-260</v>
      </c>
      <c r="L20" s="12">
        <v>0</v>
      </c>
    </row>
    <row r="21" spans="1:12" x14ac:dyDescent="0.35">
      <c r="A21" t="s">
        <v>5</v>
      </c>
      <c r="B21" s="31">
        <v>3223.9500000000003</v>
      </c>
      <c r="D21" s="37">
        <v>3236</v>
      </c>
      <c r="F21" s="2">
        <v>2715.61</v>
      </c>
      <c r="G21" s="2"/>
      <c r="H21" s="2">
        <f>F21+48.76</f>
        <v>2764.3700000000003</v>
      </c>
      <c r="I21" s="2"/>
      <c r="J21" s="45">
        <f>(H21*$J$35)+H21</f>
        <v>2902.5885000000003</v>
      </c>
      <c r="K21" s="10">
        <f t="shared" si="1"/>
        <v>-508.34000000000015</v>
      </c>
      <c r="L21" s="12">
        <f>K21/B21</f>
        <v>-0.1576761426200779</v>
      </c>
    </row>
    <row r="22" spans="1:12" x14ac:dyDescent="0.35">
      <c r="A22" t="s">
        <v>68</v>
      </c>
      <c r="B22" s="31">
        <v>0</v>
      </c>
      <c r="D22" s="37">
        <v>250</v>
      </c>
      <c r="F22" s="2">
        <v>10</v>
      </c>
      <c r="G22" s="2"/>
      <c r="H22" s="2">
        <f>F22</f>
        <v>10</v>
      </c>
      <c r="I22" s="2"/>
      <c r="J22" s="45">
        <v>250</v>
      </c>
      <c r="K22" s="10">
        <f t="shared" si="1"/>
        <v>10</v>
      </c>
      <c r="L22" s="12"/>
    </row>
    <row r="23" spans="1:12" x14ac:dyDescent="0.35">
      <c r="A23" t="s">
        <v>65</v>
      </c>
      <c r="B23" s="31">
        <v>1806.25</v>
      </c>
      <c r="D23" s="37">
        <v>2060</v>
      </c>
      <c r="F23" s="2">
        <v>2000</v>
      </c>
      <c r="G23" s="2"/>
      <c r="H23" s="2">
        <f>F23</f>
        <v>2000</v>
      </c>
      <c r="I23" s="2"/>
      <c r="J23" s="45">
        <v>2000</v>
      </c>
      <c r="K23" s="10">
        <f t="shared" si="1"/>
        <v>193.75</v>
      </c>
      <c r="L23" s="12">
        <f>K23/B23</f>
        <v>0.10726643598615918</v>
      </c>
    </row>
    <row r="24" spans="1:12" x14ac:dyDescent="0.35">
      <c r="A24" t="s">
        <v>22</v>
      </c>
      <c r="B24" s="31">
        <v>25</v>
      </c>
      <c r="D24" s="37">
        <v>225</v>
      </c>
      <c r="F24" s="2">
        <v>511.39</v>
      </c>
      <c r="G24" s="2"/>
      <c r="H24" s="2">
        <f>F24+11.5</f>
        <v>522.89</v>
      </c>
      <c r="I24" s="2"/>
      <c r="J24" s="45">
        <f>(250*$J$35)+250</f>
        <v>262.5</v>
      </c>
      <c r="K24" s="10">
        <f t="shared" si="1"/>
        <v>486.39</v>
      </c>
      <c r="L24" s="12">
        <f>K24/B24</f>
        <v>19.4556</v>
      </c>
    </row>
    <row r="25" spans="1:12" x14ac:dyDescent="0.35">
      <c r="A25" t="s">
        <v>32</v>
      </c>
      <c r="B25" s="31">
        <v>400.95</v>
      </c>
      <c r="D25" s="37">
        <v>413</v>
      </c>
      <c r="F25" s="2">
        <v>200.2</v>
      </c>
      <c r="G25" s="2"/>
      <c r="H25" s="2">
        <f>F25*2</f>
        <v>400.4</v>
      </c>
      <c r="I25" s="2"/>
      <c r="J25" s="45">
        <f>(H25*$J$35)+H25</f>
        <v>420.41999999999996</v>
      </c>
      <c r="K25" s="10">
        <f t="shared" si="1"/>
        <v>-200.75</v>
      </c>
      <c r="L25" s="12">
        <f>K25/B25</f>
        <v>-0.5006858710562414</v>
      </c>
    </row>
    <row r="26" spans="1:12" x14ac:dyDescent="0.35">
      <c r="A26" t="s">
        <v>85</v>
      </c>
      <c r="B26" s="31">
        <v>0</v>
      </c>
      <c r="D26" s="37">
        <v>200</v>
      </c>
      <c r="F26" s="2">
        <v>0</v>
      </c>
      <c r="G26" s="2"/>
      <c r="H26" s="2">
        <v>50</v>
      </c>
      <c r="I26" s="2">
        <f>G26-H26</f>
        <v>-50</v>
      </c>
      <c r="J26" s="45">
        <v>100</v>
      </c>
      <c r="K26" s="10">
        <f t="shared" si="1"/>
        <v>0</v>
      </c>
      <c r="L26" s="12">
        <v>0</v>
      </c>
    </row>
    <row r="27" spans="1:12" x14ac:dyDescent="0.35">
      <c r="A27" t="s">
        <v>55</v>
      </c>
      <c r="B27" s="31">
        <v>137</v>
      </c>
      <c r="D27" s="37">
        <v>141</v>
      </c>
      <c r="F27" s="2">
        <v>140</v>
      </c>
      <c r="G27" s="2"/>
      <c r="H27" s="2">
        <f>F27</f>
        <v>140</v>
      </c>
      <c r="I27" s="2"/>
      <c r="J27" s="45">
        <f>(H27*$J$35)+H27</f>
        <v>147</v>
      </c>
      <c r="K27" s="10">
        <f t="shared" si="1"/>
        <v>3</v>
      </c>
      <c r="L27" s="12">
        <f>K27/B27</f>
        <v>2.1897810218978103E-2</v>
      </c>
    </row>
    <row r="28" spans="1:12" x14ac:dyDescent="0.35">
      <c r="A28" t="s">
        <v>33</v>
      </c>
      <c r="B28" s="31">
        <v>0</v>
      </c>
      <c r="D28" s="37">
        <v>150</v>
      </c>
      <c r="F28" s="2">
        <v>278.36</v>
      </c>
      <c r="G28" s="2"/>
      <c r="H28" s="2">
        <f>F28</f>
        <v>278.36</v>
      </c>
      <c r="I28" s="2"/>
      <c r="J28" s="45">
        <v>150</v>
      </c>
      <c r="K28" s="10">
        <f t="shared" si="1"/>
        <v>278.36</v>
      </c>
      <c r="L28" s="12" t="e">
        <f>K28/B28</f>
        <v>#DIV/0!</v>
      </c>
    </row>
    <row r="29" spans="1:12" x14ac:dyDescent="0.35">
      <c r="A29" t="s">
        <v>8</v>
      </c>
      <c r="B29" s="31">
        <v>1448.0099999999998</v>
      </c>
      <c r="D29" s="37">
        <v>895</v>
      </c>
      <c r="F29" s="2">
        <v>786.67</v>
      </c>
      <c r="G29" s="2"/>
      <c r="H29" s="2">
        <f>F29+12</f>
        <v>798.67</v>
      </c>
      <c r="I29" s="2">
        <f>G29-H29</f>
        <v>-798.67</v>
      </c>
      <c r="J29" s="45">
        <v>800</v>
      </c>
      <c r="K29" s="10">
        <f t="shared" si="1"/>
        <v>-661.3399999999998</v>
      </c>
      <c r="L29" s="12">
        <f>K29/B29</f>
        <v>-0.45672336517012996</v>
      </c>
    </row>
    <row r="30" spans="1:12" x14ac:dyDescent="0.35">
      <c r="A30" t="s">
        <v>9</v>
      </c>
      <c r="B30" s="31">
        <v>1983.93</v>
      </c>
      <c r="D30" s="37">
        <v>0</v>
      </c>
      <c r="F30" s="2">
        <v>0</v>
      </c>
      <c r="G30" s="2"/>
      <c r="H30" s="2">
        <f>F30</f>
        <v>0</v>
      </c>
      <c r="I30" s="2">
        <f>G30-H30</f>
        <v>0</v>
      </c>
      <c r="J30" s="45">
        <v>0</v>
      </c>
      <c r="K30" s="10">
        <f t="shared" si="1"/>
        <v>-1983.93</v>
      </c>
      <c r="L30" s="12">
        <v>1</v>
      </c>
    </row>
    <row r="31" spans="1:12" x14ac:dyDescent="0.35">
      <c r="A31" t="s">
        <v>10</v>
      </c>
      <c r="B31" s="31">
        <v>0</v>
      </c>
      <c r="D31" s="37">
        <v>300</v>
      </c>
      <c r="F31" s="2">
        <v>100</v>
      </c>
      <c r="G31" s="2"/>
      <c r="H31" s="2">
        <f>F31</f>
        <v>100</v>
      </c>
      <c r="I31" s="2"/>
      <c r="J31" s="45">
        <v>0</v>
      </c>
      <c r="K31" s="10">
        <f t="shared" si="1"/>
        <v>100</v>
      </c>
      <c r="L31" s="12">
        <v>0</v>
      </c>
    </row>
    <row r="32" spans="1:12" x14ac:dyDescent="0.35">
      <c r="A32" t="s">
        <v>11</v>
      </c>
      <c r="B32" s="32">
        <v>1222.1300000000001</v>
      </c>
      <c r="D32" s="39">
        <v>150</v>
      </c>
      <c r="F32" s="8">
        <v>0</v>
      </c>
      <c r="G32" s="8"/>
      <c r="H32" s="8">
        <v>1937.83</v>
      </c>
      <c r="J32" s="46">
        <v>150</v>
      </c>
      <c r="K32" s="10">
        <f t="shared" si="1"/>
        <v>-1222.1300000000001</v>
      </c>
      <c r="L32" s="12">
        <v>0</v>
      </c>
    </row>
    <row r="33" spans="1:12" x14ac:dyDescent="0.35">
      <c r="A33" s="1"/>
      <c r="B33" s="33">
        <f>SUM(B16:B32)</f>
        <v>13771.23</v>
      </c>
      <c r="C33" s="25">
        <f t="shared" ref="C33:F33" si="2">SUM(C16:C32)</f>
        <v>0</v>
      </c>
      <c r="D33" s="40">
        <f t="shared" si="2"/>
        <v>12199</v>
      </c>
      <c r="E33" s="40">
        <f t="shared" si="2"/>
        <v>0</v>
      </c>
      <c r="F33" s="40">
        <f t="shared" si="2"/>
        <v>9987.590000000002</v>
      </c>
      <c r="G33" s="25">
        <v>45.8</v>
      </c>
      <c r="H33" s="25">
        <f>SUM(H16:H32)</f>
        <v>13266.28</v>
      </c>
      <c r="I33" s="25"/>
      <c r="J33" s="47">
        <f>SUM(J16:J32)</f>
        <v>11223.030500000001</v>
      </c>
      <c r="K33" s="10">
        <f t="shared" si="1"/>
        <v>-3783.6399999999976</v>
      </c>
      <c r="L33" s="12">
        <f>K33/B33</f>
        <v>-0.27474960479201915</v>
      </c>
    </row>
    <row r="34" spans="1:12" x14ac:dyDescent="0.35">
      <c r="A34" s="1"/>
      <c r="B34" s="31"/>
      <c r="D34" s="2"/>
      <c r="E34" s="2"/>
      <c r="F34" s="2"/>
      <c r="G34" s="2">
        <v>45.8</v>
      </c>
      <c r="H34" s="2"/>
      <c r="I34" s="2"/>
      <c r="J34" s="35"/>
    </row>
    <row r="35" spans="1:12" x14ac:dyDescent="0.35">
      <c r="A35" s="1"/>
      <c r="B35" s="31"/>
      <c r="D35" s="2"/>
      <c r="E35" s="2"/>
      <c r="F35" s="2"/>
      <c r="G35" s="2">
        <v>100</v>
      </c>
      <c r="H35" s="2"/>
      <c r="I35" s="2"/>
      <c r="J35" s="36">
        <v>0.05</v>
      </c>
    </row>
    <row r="36" spans="1:12" x14ac:dyDescent="0.35">
      <c r="A36" s="1"/>
      <c r="B36" s="31"/>
      <c r="D36" s="2"/>
      <c r="E36" s="2"/>
      <c r="F36" s="2"/>
      <c r="G36" s="2">
        <v>168</v>
      </c>
      <c r="H36" s="2"/>
      <c r="I36" s="2">
        <f>G36-H36</f>
        <v>168</v>
      </c>
      <c r="J36" s="35"/>
    </row>
    <row r="37" spans="1:12" x14ac:dyDescent="0.35">
      <c r="A37" s="1"/>
      <c r="B37" s="31"/>
      <c r="C37" s="9"/>
      <c r="D37" s="2"/>
      <c r="E37" s="2"/>
      <c r="F37" s="2"/>
      <c r="G37" s="2">
        <v>182.8</v>
      </c>
      <c r="H37" s="2"/>
      <c r="I37" s="2"/>
      <c r="J37" s="35"/>
    </row>
    <row r="38" spans="1:12" x14ac:dyDescent="0.35">
      <c r="A38" s="1" t="s">
        <v>146</v>
      </c>
      <c r="B38" s="33">
        <v>10323.51</v>
      </c>
      <c r="C38" s="9"/>
      <c r="D38" s="25"/>
      <c r="E38" s="25"/>
      <c r="F38" s="25"/>
      <c r="G38" s="25">
        <v>182.8</v>
      </c>
      <c r="H38" s="25">
        <f>B42</f>
        <v>11371.43</v>
      </c>
      <c r="I38" s="25"/>
      <c r="J38" s="47">
        <f>H42</f>
        <v>10442.56</v>
      </c>
    </row>
    <row r="39" spans="1:12" x14ac:dyDescent="0.35">
      <c r="A39" s="1" t="s">
        <v>147</v>
      </c>
      <c r="B39" s="32">
        <f>B13</f>
        <v>14819.15</v>
      </c>
      <c r="D39" s="2"/>
      <c r="E39" s="2"/>
      <c r="F39" s="2"/>
      <c r="G39" s="2">
        <v>198.64</v>
      </c>
      <c r="H39" s="8">
        <f>H13</f>
        <v>12337.41</v>
      </c>
      <c r="I39" s="2">
        <f t="shared" ref="I39:J39" si="3">I13</f>
        <v>0</v>
      </c>
      <c r="J39" s="46">
        <f t="shared" si="3"/>
        <v>12126</v>
      </c>
    </row>
    <row r="40" spans="1:12" x14ac:dyDescent="0.35">
      <c r="A40" s="1"/>
      <c r="B40" s="31">
        <f>SUM(B38:B39)</f>
        <v>25142.66</v>
      </c>
      <c r="D40" s="2"/>
      <c r="E40" s="2"/>
      <c r="F40" s="31"/>
      <c r="G40" s="2">
        <v>454.89</v>
      </c>
      <c r="H40" s="2">
        <f>SUM(H38:H39)</f>
        <v>23708.84</v>
      </c>
      <c r="I40" s="2">
        <f t="shared" ref="I40:J40" si="4">SUM(I38:I39)</f>
        <v>0</v>
      </c>
      <c r="J40" s="45">
        <f t="shared" si="4"/>
        <v>22568.559999999998</v>
      </c>
    </row>
    <row r="41" spans="1:12" x14ac:dyDescent="0.35">
      <c r="A41" s="1" t="s">
        <v>148</v>
      </c>
      <c r="B41" s="32">
        <f>B33</f>
        <v>13771.23</v>
      </c>
      <c r="D41" s="2"/>
      <c r="E41" s="2"/>
      <c r="F41" s="2"/>
      <c r="G41" s="2">
        <v>785.02</v>
      </c>
      <c r="H41" s="8">
        <f>H33</f>
        <v>13266.28</v>
      </c>
      <c r="I41" s="2">
        <f t="shared" ref="I41:J41" si="5">I33</f>
        <v>0</v>
      </c>
      <c r="J41" s="46">
        <f t="shared" si="5"/>
        <v>11223.030500000001</v>
      </c>
    </row>
    <row r="42" spans="1:12" x14ac:dyDescent="0.35">
      <c r="A42" s="52" t="s">
        <v>149</v>
      </c>
      <c r="B42" s="33">
        <f>B40-B41</f>
        <v>11371.43</v>
      </c>
      <c r="C42" s="9"/>
      <c r="D42" s="25"/>
      <c r="E42" s="25"/>
      <c r="F42" s="33"/>
      <c r="G42" s="25">
        <v>25</v>
      </c>
      <c r="H42" s="25">
        <f>H40-H41</f>
        <v>10442.56</v>
      </c>
      <c r="I42" s="25">
        <f t="shared" ref="I42:J42" si="6">I40-I41</f>
        <v>0</v>
      </c>
      <c r="J42" s="47">
        <f t="shared" si="6"/>
        <v>11345.529499999997</v>
      </c>
    </row>
    <row r="43" spans="1:12" x14ac:dyDescent="0.35">
      <c r="B43" s="31"/>
      <c r="D43" s="2"/>
      <c r="E43" s="2"/>
      <c r="F43" s="2"/>
      <c r="G43" s="2">
        <v>428.28</v>
      </c>
      <c r="H43" s="2"/>
      <c r="I43" s="2">
        <f>G43-H43</f>
        <v>428.28</v>
      </c>
      <c r="J43" s="2"/>
    </row>
    <row r="44" spans="1:12" x14ac:dyDescent="0.35">
      <c r="A44" s="9" t="s">
        <v>34</v>
      </c>
      <c r="B44" s="31"/>
      <c r="C44" s="9"/>
      <c r="D44" s="2"/>
      <c r="E44" s="2"/>
      <c r="F44" s="2"/>
      <c r="G44" s="2">
        <v>26</v>
      </c>
      <c r="H44" s="2"/>
      <c r="I44" s="2"/>
      <c r="J44" s="2"/>
    </row>
    <row r="45" spans="1:12" x14ac:dyDescent="0.35">
      <c r="A45" t="s">
        <v>35</v>
      </c>
      <c r="B45" s="31">
        <v>8854.36</v>
      </c>
      <c r="G45" s="2">
        <v>26</v>
      </c>
      <c r="H45" s="2"/>
      <c r="I45" s="2"/>
      <c r="J45" s="2"/>
    </row>
    <row r="46" spans="1:12" x14ac:dyDescent="0.35">
      <c r="A46" t="s">
        <v>36</v>
      </c>
      <c r="B46" s="32">
        <v>2517.0700000000002</v>
      </c>
      <c r="F46" s="2"/>
      <c r="G46" s="2">
        <v>45.6</v>
      </c>
      <c r="H46" s="2"/>
      <c r="I46" s="2"/>
      <c r="J46" s="2"/>
    </row>
    <row r="47" spans="1:12" x14ac:dyDescent="0.35">
      <c r="A47" s="9" t="s">
        <v>93</v>
      </c>
      <c r="B47" s="33">
        <f>SUM(B45:B46)</f>
        <v>11371.43</v>
      </c>
      <c r="G47" s="2">
        <v>45.8</v>
      </c>
      <c r="H47" s="2"/>
      <c r="I47" s="2"/>
      <c r="J47" s="2"/>
      <c r="L47" s="1"/>
    </row>
    <row r="48" spans="1:12" x14ac:dyDescent="0.35">
      <c r="G48">
        <v>183</v>
      </c>
    </row>
    <row r="49" spans="7:9" x14ac:dyDescent="0.35">
      <c r="G49">
        <v>182.8</v>
      </c>
    </row>
    <row r="50" spans="7:9" x14ac:dyDescent="0.35">
      <c r="G50">
        <v>35</v>
      </c>
    </row>
    <row r="51" spans="7:9" x14ac:dyDescent="0.35">
      <c r="G51">
        <v>80</v>
      </c>
      <c r="I51">
        <f>G51-H51</f>
        <v>80</v>
      </c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&amp;C&amp;"-,Bold"&amp;14Barford St John and St Michael Parish Council
Budget for Year Ended 31st March 2024</oddHeader>
  </headerFooter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Income</vt:lpstr>
      <vt:lpstr>Expenditure</vt:lpstr>
      <vt:lpstr>Accounts 2022-23</vt:lpstr>
      <vt:lpstr>Bank Reconciliation</vt:lpstr>
      <vt:lpstr>Budget 2023-24</vt:lpstr>
      <vt:lpstr>'Accounts 2022-23'!Print_Area</vt:lpstr>
      <vt:lpstr>'Budget 2023-24'!Print_Area</vt:lpstr>
      <vt:lpstr>Expenditure!Print_Area</vt:lpstr>
      <vt:lpstr>Income!Print_Area</vt:lpstr>
      <vt:lpstr>Expenditure!Print_Titles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 Best</cp:lastModifiedBy>
  <cp:lastPrinted>2023-04-24T19:59:25Z</cp:lastPrinted>
  <dcterms:created xsi:type="dcterms:W3CDTF">2016-08-31T08:40:40Z</dcterms:created>
  <dcterms:modified xsi:type="dcterms:W3CDTF">2023-04-24T19:59:55Z</dcterms:modified>
</cp:coreProperties>
</file>