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cf4cace87047f24/Documents/Parish Council - Barford/Finance/"/>
    </mc:Choice>
  </mc:AlternateContent>
  <xr:revisionPtr revIDLastSave="736" documentId="8_{E819637E-1D8E-43FC-86D3-82ED2E1337EB}" xr6:coauthVersionLast="47" xr6:coauthVersionMax="47" xr10:uidLastSave="{F16DBC7C-5B26-42A3-96BC-2AF41EBCAE04}"/>
  <bookViews>
    <workbookView xWindow="-110" yWindow="-110" windowWidth="19420" windowHeight="10300" activeTab="1" xr2:uid="{00000000-000D-0000-FFFF-FFFF00000000}"/>
  </bookViews>
  <sheets>
    <sheet name="Income" sheetId="2" r:id="rId1"/>
    <sheet name="Expenditure" sheetId="1" r:id="rId2"/>
    <sheet name="Accounts 2021-22" sheetId="3" r:id="rId3"/>
    <sheet name="Budget 2022-23 (2)" sheetId="17" r:id="rId4"/>
    <sheet name="Bank Reconciliation" sheetId="4" r:id="rId5"/>
    <sheet name="Budget 20-21" sheetId="16" r:id="rId6"/>
  </sheets>
  <definedNames>
    <definedName name="_xlnm.Print_Area" localSheetId="2">'Accounts 2021-22'!$A$1:$L$48</definedName>
    <definedName name="_xlnm.Print_Area" localSheetId="3">'Budget 2022-23 (2)'!$A$1:$L$48</definedName>
    <definedName name="_xlnm.Print_Area" localSheetId="1">Expenditure!$A$1:$Z$64</definedName>
    <definedName name="_xlnm.Print_Area" localSheetId="0">Income!$A$1:$N$32</definedName>
    <definedName name="_xlnm.Print_Titles" localSheetId="1">Expenditure!$1:$1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4" i="2" l="1"/>
  <c r="F48" i="3" l="1"/>
  <c r="F39" i="3"/>
  <c r="J55" i="1"/>
  <c r="J56" i="1"/>
  <c r="J57" i="1"/>
  <c r="J54" i="1"/>
  <c r="K53" i="1"/>
  <c r="K52" i="1"/>
  <c r="R51" i="1"/>
  <c r="Q47" i="1"/>
  <c r="I47" i="1"/>
  <c r="Z46" i="1"/>
  <c r="I46" i="1"/>
  <c r="J45" i="1"/>
  <c r="K40" i="1"/>
  <c r="J18" i="2"/>
  <c r="J16" i="2"/>
  <c r="K17" i="2"/>
  <c r="N15" i="2"/>
  <c r="K13" i="2"/>
  <c r="B48" i="17"/>
  <c r="D34" i="17"/>
  <c r="C34" i="17"/>
  <c r="B34" i="17"/>
  <c r="B42" i="17" s="1"/>
  <c r="J23" i="17"/>
  <c r="J21" i="17"/>
  <c r="J17" i="17"/>
  <c r="D14" i="17"/>
  <c r="C14" i="17"/>
  <c r="B14" i="17"/>
  <c r="B40" i="17" s="1"/>
  <c r="B41" i="17" s="1"/>
  <c r="J10" i="17"/>
  <c r="C34" i="3"/>
  <c r="D34" i="3"/>
  <c r="C14" i="3"/>
  <c r="D14" i="3"/>
  <c r="M50" i="1"/>
  <c r="V33" i="1"/>
  <c r="B34" i="3"/>
  <c r="B42" i="3" s="1"/>
  <c r="B14" i="3"/>
  <c r="B40" i="3" s="1"/>
  <c r="K39" i="1"/>
  <c r="K32" i="1"/>
  <c r="K24" i="1"/>
  <c r="K20" i="1"/>
  <c r="K9" i="1"/>
  <c r="K2" i="1"/>
  <c r="J42" i="1"/>
  <c r="J41" i="1"/>
  <c r="J44" i="1"/>
  <c r="K12" i="2"/>
  <c r="K11" i="2"/>
  <c r="K10" i="2"/>
  <c r="K9" i="2"/>
  <c r="E8" i="2"/>
  <c r="J7" i="2"/>
  <c r="L6" i="2"/>
  <c r="J5" i="2"/>
  <c r="F4" i="2"/>
  <c r="E3" i="2"/>
  <c r="I2" i="2"/>
  <c r="Q43" i="1"/>
  <c r="I43" i="1"/>
  <c r="T49" i="1"/>
  <c r="I49" i="1"/>
  <c r="N48" i="1"/>
  <c r="I48" i="1"/>
  <c r="S38" i="1"/>
  <c r="Z37" i="1"/>
  <c r="I37" i="1"/>
  <c r="Q36" i="1"/>
  <c r="I36" i="1"/>
  <c r="Q35" i="1"/>
  <c r="I35" i="1"/>
  <c r="J34" i="1"/>
  <c r="I33" i="1"/>
  <c r="J31" i="1"/>
  <c r="J30" i="1"/>
  <c r="Q29" i="1"/>
  <c r="I29" i="1"/>
  <c r="X28" i="1"/>
  <c r="I28" i="1"/>
  <c r="J27" i="1"/>
  <c r="K12" i="1"/>
  <c r="K26" i="1"/>
  <c r="J25" i="1"/>
  <c r="Q23" i="1"/>
  <c r="I23" i="1"/>
  <c r="J22" i="1"/>
  <c r="J21" i="1"/>
  <c r="R19" i="1"/>
  <c r="R18" i="1"/>
  <c r="R17" i="1"/>
  <c r="L16" i="1"/>
  <c r="T15" i="1"/>
  <c r="I15" i="1"/>
  <c r="Q14" i="1"/>
  <c r="I14" i="1"/>
  <c r="J13" i="1"/>
  <c r="I12" i="1"/>
  <c r="N11" i="1"/>
  <c r="J10" i="1"/>
  <c r="X8" i="1"/>
  <c r="I8" i="1"/>
  <c r="Q7" i="1"/>
  <c r="I7" i="1"/>
  <c r="J6" i="1"/>
  <c r="Z5" i="1"/>
  <c r="I5" i="1"/>
  <c r="M4" i="1"/>
  <c r="J3" i="1"/>
  <c r="B43" i="17" l="1"/>
  <c r="H39" i="17" s="1"/>
  <c r="H59" i="1"/>
  <c r="U59" i="1"/>
  <c r="F27" i="17" s="1"/>
  <c r="H27" i="17" s="1"/>
  <c r="Y59" i="1"/>
  <c r="F32" i="17" s="1"/>
  <c r="Z59" i="1"/>
  <c r="F33" i="17" s="1"/>
  <c r="G59" i="1"/>
  <c r="K33" i="17" l="1"/>
  <c r="H33" i="17"/>
  <c r="H32" i="17"/>
  <c r="K32" i="17"/>
  <c r="K27" i="17"/>
  <c r="O59" i="1"/>
  <c r="F23" i="17" s="1"/>
  <c r="K23" i="17" s="1"/>
  <c r="C46" i="16"/>
  <c r="B46" i="16"/>
  <c r="D45" i="16"/>
  <c r="B37" i="16"/>
  <c r="B35" i="16"/>
  <c r="D34" i="16"/>
  <c r="D33" i="16"/>
  <c r="D32" i="16"/>
  <c r="D30" i="16"/>
  <c r="D28" i="16"/>
  <c r="E28" i="16" s="1"/>
  <c r="C28" i="16"/>
  <c r="D27" i="16"/>
  <c r="E27" i="16" s="1"/>
  <c r="E35" i="16" s="1"/>
  <c r="E37" i="16" s="1"/>
  <c r="C26" i="16"/>
  <c r="C35" i="16" s="1"/>
  <c r="C37" i="16" s="1"/>
  <c r="E23" i="16"/>
  <c r="C23" i="16"/>
  <c r="B23" i="16"/>
  <c r="E22" i="16"/>
  <c r="E34" i="16" s="1"/>
  <c r="D21" i="16"/>
  <c r="D20" i="16"/>
  <c r="D19" i="16"/>
  <c r="D18" i="16"/>
  <c r="D15" i="16"/>
  <c r="D11" i="16"/>
  <c r="D7" i="16"/>
  <c r="D6" i="16"/>
  <c r="D23" i="16" s="1"/>
  <c r="C41" i="16" s="1"/>
  <c r="D44" i="16" s="1"/>
  <c r="D46" i="16" s="1"/>
  <c r="E46" i="16" s="1"/>
  <c r="D26" i="16" l="1"/>
  <c r="D35" i="16" s="1"/>
  <c r="D37" i="16" s="1"/>
  <c r="F23" i="3" l="1"/>
  <c r="K23" i="3" s="1"/>
  <c r="P59" i="1"/>
  <c r="W59" i="1"/>
  <c r="F29" i="17" s="1"/>
  <c r="V59" i="1"/>
  <c r="F28" i="17" s="1"/>
  <c r="L59" i="1"/>
  <c r="F18" i="17" s="1"/>
  <c r="S59" i="1"/>
  <c r="F25" i="17" s="1"/>
  <c r="M59" i="1"/>
  <c r="F19" i="17" s="1"/>
  <c r="H19" i="17" l="1"/>
  <c r="J19" i="17" s="1"/>
  <c r="K19" i="17"/>
  <c r="L19" i="17" s="1"/>
  <c r="H18" i="17"/>
  <c r="J18" i="17" s="1"/>
  <c r="K18" i="17"/>
  <c r="L18" i="17" s="1"/>
  <c r="K28" i="17"/>
  <c r="L28" i="17" s="1"/>
  <c r="H28" i="17"/>
  <c r="J28" i="17" s="1"/>
  <c r="K25" i="17"/>
  <c r="L25" i="17" s="1"/>
  <c r="H25" i="17"/>
  <c r="H29" i="17"/>
  <c r="K29" i="17"/>
  <c r="L29" i="17" s="1"/>
  <c r="T59" i="1"/>
  <c r="F26" i="17" s="1"/>
  <c r="N59" i="1"/>
  <c r="F20" i="17" s="1"/>
  <c r="R59" i="1"/>
  <c r="F24" i="17" s="1"/>
  <c r="J59" i="1"/>
  <c r="F17" i="17" s="1"/>
  <c r="Q59" i="1"/>
  <c r="F22" i="17" s="1"/>
  <c r="K59" i="1"/>
  <c r="F21" i="17" s="1"/>
  <c r="X59" i="1"/>
  <c r="F31" i="17" s="1"/>
  <c r="H22" i="17" l="1"/>
  <c r="J22" i="17" s="1"/>
  <c r="K22" i="17"/>
  <c r="L22" i="17" s="1"/>
  <c r="H21" i="17"/>
  <c r="K21" i="17"/>
  <c r="L21" i="17" s="1"/>
  <c r="H17" i="17"/>
  <c r="K17" i="17"/>
  <c r="L17" i="17" s="1"/>
  <c r="K24" i="17"/>
  <c r="L24" i="17" s="1"/>
  <c r="H24" i="17"/>
  <c r="K20" i="17"/>
  <c r="H20" i="17"/>
  <c r="J20" i="17" s="1"/>
  <c r="K31" i="17"/>
  <c r="H31" i="17"/>
  <c r="K26" i="17"/>
  <c r="L26" i="17" s="1"/>
  <c r="H26" i="17"/>
  <c r="J26" i="17" s="1"/>
  <c r="F21" i="3"/>
  <c r="J30" i="17" l="1"/>
  <c r="J13" i="17" s="1"/>
  <c r="I59" i="1"/>
  <c r="F30" i="17" s="1"/>
  <c r="J34" i="17" l="1"/>
  <c r="J42" i="17" s="1"/>
  <c r="K30" i="17"/>
  <c r="L30" i="17" s="1"/>
  <c r="H30" i="17"/>
  <c r="H34" i="17" s="1"/>
  <c r="H42" i="17" s="1"/>
  <c r="F34" i="17"/>
  <c r="K34" i="17" s="1"/>
  <c r="L34" i="17" s="1"/>
  <c r="F28" i="3"/>
  <c r="K28" i="3" l="1"/>
  <c r="L28" i="3" s="1"/>
  <c r="B48" i="3"/>
  <c r="B41" i="3" l="1"/>
  <c r="L28" i="2"/>
  <c r="F11" i="17" s="1"/>
  <c r="K28" i="2"/>
  <c r="F10" i="17" s="1"/>
  <c r="E28" i="2"/>
  <c r="F4" i="17" s="1"/>
  <c r="G28" i="2"/>
  <c r="F6" i="17" s="1"/>
  <c r="F28" i="2"/>
  <c r="F5" i="17" s="1"/>
  <c r="H28" i="2"/>
  <c r="F7" i="17" s="1"/>
  <c r="I28" i="2"/>
  <c r="F8" i="17" s="1"/>
  <c r="J28" i="2"/>
  <c r="F9" i="17" s="1"/>
  <c r="M28" i="2"/>
  <c r="F12" i="17" s="1"/>
  <c r="K12" i="17" s="1"/>
  <c r="N28" i="2"/>
  <c r="F13" i="17" s="1"/>
  <c r="K13" i="17" s="1"/>
  <c r="D22" i="4"/>
  <c r="D16" i="4"/>
  <c r="D10" i="4"/>
  <c r="D4" i="4"/>
  <c r="D11" i="4" s="1"/>
  <c r="D17" i="4" s="1"/>
  <c r="D28" i="2"/>
  <c r="K7" i="17" l="1"/>
  <c r="H7" i="17"/>
  <c r="K5" i="17"/>
  <c r="L5" i="17" s="1"/>
  <c r="H5" i="17"/>
  <c r="J5" i="17" s="1"/>
  <c r="H9" i="17"/>
  <c r="J9" i="17" s="1"/>
  <c r="K9" i="17"/>
  <c r="L9" i="17" s="1"/>
  <c r="H8" i="17"/>
  <c r="J8" i="17" s="1"/>
  <c r="K8" i="17"/>
  <c r="L8" i="17" s="1"/>
  <c r="H6" i="17"/>
  <c r="K6" i="17"/>
  <c r="L6" i="17" s="1"/>
  <c r="K4" i="17"/>
  <c r="L4" i="17" s="1"/>
  <c r="H4" i="17"/>
  <c r="K11" i="17"/>
  <c r="H11" i="17"/>
  <c r="K10" i="17"/>
  <c r="L10" i="17" s="1"/>
  <c r="F14" i="17"/>
  <c r="K14" i="17" s="1"/>
  <c r="L14" i="17" s="1"/>
  <c r="B43" i="3"/>
  <c r="F12" i="3"/>
  <c r="K12" i="3" s="1"/>
  <c r="F13" i="3"/>
  <c r="F9" i="3"/>
  <c r="F11" i="3"/>
  <c r="F10" i="3"/>
  <c r="F7" i="3"/>
  <c r="F5" i="3"/>
  <c r="F8" i="3"/>
  <c r="F6" i="3"/>
  <c r="D29" i="2"/>
  <c r="D30" i="2" s="1"/>
  <c r="F32" i="3"/>
  <c r="F33" i="3"/>
  <c r="F18" i="3"/>
  <c r="F22" i="3"/>
  <c r="F20" i="3"/>
  <c r="F27" i="3"/>
  <c r="F26" i="3"/>
  <c r="F31" i="3"/>
  <c r="F24" i="3"/>
  <c r="D23" i="4"/>
  <c r="P28" i="2"/>
  <c r="F4" i="3"/>
  <c r="K33" i="3" l="1"/>
  <c r="K32" i="3"/>
  <c r="J4" i="17"/>
  <c r="J14" i="17" s="1"/>
  <c r="J40" i="17" s="1"/>
  <c r="H14" i="17"/>
  <c r="H40" i="17" s="1"/>
  <c r="H41" i="17" s="1"/>
  <c r="H43" i="17" s="1"/>
  <c r="J39" i="17" s="1"/>
  <c r="K22" i="3"/>
  <c r="L22" i="3" s="1"/>
  <c r="K26" i="3"/>
  <c r="L26" i="3" s="1"/>
  <c r="K20" i="3"/>
  <c r="K18" i="3"/>
  <c r="L18" i="3" s="1"/>
  <c r="K24" i="3"/>
  <c r="L24" i="3" s="1"/>
  <c r="K8" i="3"/>
  <c r="L8" i="3" s="1"/>
  <c r="F14" i="3"/>
  <c r="F40" i="3" s="1"/>
  <c r="F41" i="3" s="1"/>
  <c r="K27" i="3"/>
  <c r="K6" i="3"/>
  <c r="L6" i="3" s="1"/>
  <c r="K10" i="3"/>
  <c r="L10" i="3" s="1"/>
  <c r="K5" i="3"/>
  <c r="L5" i="3" s="1"/>
  <c r="K9" i="3"/>
  <c r="L9" i="3" s="1"/>
  <c r="K7" i="3"/>
  <c r="K13" i="3"/>
  <c r="K11" i="3"/>
  <c r="K31" i="3"/>
  <c r="F19" i="3"/>
  <c r="F25" i="3"/>
  <c r="F29" i="3"/>
  <c r="F17" i="3"/>
  <c r="G60" i="1"/>
  <c r="G61" i="1" s="1"/>
  <c r="K4" i="3"/>
  <c r="L4" i="3" s="1"/>
  <c r="AA59" i="1"/>
  <c r="F30" i="3"/>
  <c r="K29" i="3" l="1"/>
  <c r="L29" i="3" s="1"/>
  <c r="K25" i="3"/>
  <c r="L25" i="3" s="1"/>
  <c r="J41" i="17"/>
  <c r="J43" i="17" s="1"/>
  <c r="J14" i="3"/>
  <c r="H14" i="3"/>
  <c r="K19" i="3"/>
  <c r="L19" i="3" s="1"/>
  <c r="F34" i="3"/>
  <c r="F42" i="3" s="1"/>
  <c r="F43" i="3" s="1"/>
  <c r="K30" i="3"/>
  <c r="L30" i="3" s="1"/>
  <c r="K21" i="3"/>
  <c r="L21" i="3" s="1"/>
  <c r="K14" i="3"/>
  <c r="L14" i="3" s="1"/>
  <c r="K17" i="3"/>
  <c r="L17" i="3" s="1"/>
  <c r="J34" i="3" l="1"/>
  <c r="H34" i="3"/>
  <c r="K34" i="3"/>
  <c r="L34" i="3" s="1"/>
</calcChain>
</file>

<file path=xl/sharedStrings.xml><?xml version="1.0" encoding="utf-8"?>
<sst xmlns="http://schemas.openxmlformats.org/spreadsheetml/2006/main" count="361" uniqueCount="194">
  <si>
    <t>HMRC</t>
  </si>
  <si>
    <t>Payroll</t>
  </si>
  <si>
    <t>Other</t>
  </si>
  <si>
    <t>Insurance</t>
  </si>
  <si>
    <t>Subscriptions</t>
  </si>
  <si>
    <t>Grass Cutting</t>
  </si>
  <si>
    <t>Grants</t>
  </si>
  <si>
    <t>Play Area</t>
  </si>
  <si>
    <t>VAT</t>
  </si>
  <si>
    <t>Village Hall</t>
  </si>
  <si>
    <t>Elections</t>
  </si>
  <si>
    <t>Street Furniture</t>
  </si>
  <si>
    <t>£</t>
  </si>
  <si>
    <t>Precept</t>
  </si>
  <si>
    <t>Grants - Grass Cutting</t>
  </si>
  <si>
    <t>Grants - Miscellaneous</t>
  </si>
  <si>
    <t>Wayleaves</t>
  </si>
  <si>
    <t>Bank Interest</t>
  </si>
  <si>
    <t>Allotment Fees</t>
  </si>
  <si>
    <t>VAT Refund</t>
  </si>
  <si>
    <t>Payee</t>
  </si>
  <si>
    <t>Dog Bin Emptying</t>
  </si>
  <si>
    <t>Allotment Expenses</t>
  </si>
  <si>
    <t>From</t>
  </si>
  <si>
    <t>Barford News</t>
  </si>
  <si>
    <t>S137 Grant</t>
  </si>
  <si>
    <t>D Best</t>
  </si>
  <si>
    <t>Date Credited to Bank Account</t>
  </si>
  <si>
    <t>Receipts</t>
  </si>
  <si>
    <t>Total</t>
  </si>
  <si>
    <t>Payments</t>
  </si>
  <si>
    <t>+/- PY</t>
  </si>
  <si>
    <t>Clerk's Salary incl. NI</t>
  </si>
  <si>
    <t>Dog Waste Bins</t>
  </si>
  <si>
    <t>Other Payments</t>
  </si>
  <si>
    <t xml:space="preserve">Total </t>
  </si>
  <si>
    <t xml:space="preserve">Balance Brought Forward </t>
  </si>
  <si>
    <t>Balance Carried Forward</t>
  </si>
  <si>
    <t>Cash in Bank</t>
  </si>
  <si>
    <t>Community Account</t>
  </si>
  <si>
    <t>Business Saver Account</t>
  </si>
  <si>
    <t>Ex
VAT</t>
  </si>
  <si>
    <t>Community Account  ( 80706973)</t>
  </si>
  <si>
    <t>Business Saver Account (80401765)</t>
  </si>
  <si>
    <t>Less: Unpresented cheques</t>
  </si>
  <si>
    <t>Detail</t>
  </si>
  <si>
    <t>Add: Uncleared paymentss</t>
  </si>
  <si>
    <t>Add: Short term investments</t>
  </si>
  <si>
    <t>What is the figure in Box 8 in section 2 of the annual return ?</t>
  </si>
  <si>
    <t>Yes</t>
  </si>
  <si>
    <t>Does the total equal Box 8 in section 2 of the annual return ?</t>
  </si>
  <si>
    <t>Wayleaves - West Close</t>
  </si>
  <si>
    <t>-100%</t>
  </si>
  <si>
    <t>Zurich</t>
  </si>
  <si>
    <t>Cherwell</t>
  </si>
  <si>
    <t>PAYE - Sept</t>
  </si>
  <si>
    <t>Invoice Date</t>
  </si>
  <si>
    <t>Less:Precept</t>
  </si>
  <si>
    <t>Less:Staff Costs</t>
  </si>
  <si>
    <t>Expenses
(administration)</t>
  </si>
  <si>
    <t>+/- %</t>
  </si>
  <si>
    <t>Play Area Inspection</t>
  </si>
  <si>
    <t>Play Area Equipment</t>
  </si>
  <si>
    <t>Donations</t>
  </si>
  <si>
    <t>Barclays</t>
  </si>
  <si>
    <t>Grass Cutting Grant</t>
  </si>
  <si>
    <t>Date Banked</t>
  </si>
  <si>
    <t>Subscription</t>
  </si>
  <si>
    <t>Pay - May</t>
  </si>
  <si>
    <t>J Eastwood</t>
  </si>
  <si>
    <t>Audit Fee</t>
  </si>
  <si>
    <t>B Alt</t>
  </si>
  <si>
    <t>Pay - Jun</t>
  </si>
  <si>
    <t>Allotment Rents</t>
  </si>
  <si>
    <t>Moore</t>
  </si>
  <si>
    <t>Bank Balances as at 31st March 2021</t>
  </si>
  <si>
    <t>Barfords' Budget 2020/21</t>
  </si>
  <si>
    <t>Expenditure</t>
  </si>
  <si>
    <t>Budget 2019/20</t>
  </si>
  <si>
    <t>Year to
4/12/19</t>
  </si>
  <si>
    <t>Forecast YE
31/03/20</t>
  </si>
  <si>
    <t>Budget 2020/21</t>
  </si>
  <si>
    <t>Notes</t>
  </si>
  <si>
    <t>OALC Subscription</t>
  </si>
  <si>
    <t>CFO Subscription</t>
  </si>
  <si>
    <t>Grass Cutting &amp; Weed Killing</t>
  </si>
  <si>
    <t>S137 Grants</t>
  </si>
  <si>
    <t>Allianz Insurance</t>
  </si>
  <si>
    <t>Clerk</t>
  </si>
  <si>
    <t>Clerk's Expenses</t>
  </si>
  <si>
    <t>Election</t>
  </si>
  <si>
    <t>Contingency/Other</t>
  </si>
  <si>
    <t>General Repairs/ Pruning</t>
  </si>
  <si>
    <t>Allotment Rental &amp; Water</t>
  </si>
  <si>
    <t>Street Furniture (Signs)</t>
  </si>
  <si>
    <t>Donations (wreath)</t>
  </si>
  <si>
    <t>Total Expenditure</t>
  </si>
  <si>
    <t>Income</t>
  </si>
  <si>
    <t>CDC Council Tax Grant</t>
  </si>
  <si>
    <t>Grass Cutting Grant (OCC)</t>
  </si>
  <si>
    <t>Way Leaves</t>
  </si>
  <si>
    <t>VAT Reclaim</t>
  </si>
  <si>
    <t>Total Imcome</t>
  </si>
  <si>
    <t>Excess of Income over Expenditure</t>
  </si>
  <si>
    <t>VAT Expediture is highlighted in blue font</t>
  </si>
  <si>
    <t>Memo: additional expenditure to Year End</t>
  </si>
  <si>
    <t>Cash in Bank (Reserves)</t>
  </si>
  <si>
    <t>Start of Year</t>
  </si>
  <si>
    <t>Forecast YE
31/03/21</t>
  </si>
  <si>
    <t>Current Account</t>
  </si>
  <si>
    <t>Deposit Account</t>
  </si>
  <si>
    <t>Total (Reserves)</t>
  </si>
  <si>
    <t>Repairs/ Pruning</t>
  </si>
  <si>
    <t>Repirs/ Pruning</t>
  </si>
  <si>
    <t>Audit &amp; ICO Fees</t>
  </si>
  <si>
    <t>Subscriptions (OALC, CFO, ICO)</t>
  </si>
  <si>
    <t>Audit fees</t>
  </si>
  <si>
    <t>Play Equipment/Reps</t>
  </si>
  <si>
    <t>Cheque No</t>
  </si>
  <si>
    <t>Miscellaneous</t>
  </si>
  <si>
    <t>Interest</t>
  </si>
  <si>
    <t>Homeworking Allowance</t>
  </si>
  <si>
    <t>CFO</t>
  </si>
  <si>
    <t>SSP Direct</t>
  </si>
  <si>
    <t>Pay - Mar</t>
  </si>
  <si>
    <t>PAYE - Mar</t>
  </si>
  <si>
    <t>Thomas Fox</t>
  </si>
  <si>
    <t>Mowing</t>
  </si>
  <si>
    <t>Blinkhorns</t>
  </si>
  <si>
    <t>PAYE - Apr</t>
  </si>
  <si>
    <t>Internal Audit Fee</t>
  </si>
  <si>
    <t>Reimburse Zoom Conferencing</t>
  </si>
  <si>
    <t>Pay - Apr</t>
  </si>
  <si>
    <t>West Close Committee</t>
  </si>
  <si>
    <t>Balance of S137 Grant</t>
  </si>
  <si>
    <t>PCC</t>
  </si>
  <si>
    <t>PAYE - May</t>
  </si>
  <si>
    <t>PAYE- June</t>
  </si>
  <si>
    <t>GPFA</t>
  </si>
  <si>
    <t>Training</t>
  </si>
  <si>
    <t>Reimburse VH Tables</t>
  </si>
  <si>
    <t>PAYE - Jul</t>
  </si>
  <si>
    <t>PAYE - Aug</t>
  </si>
  <si>
    <t>Playsafety Ltd</t>
  </si>
  <si>
    <t>Play Area Inspections</t>
  </si>
  <si>
    <t>Pay - Jul &amp; Aug</t>
  </si>
  <si>
    <t>Harry Stebbing</t>
  </si>
  <si>
    <t>Noticeboard</t>
  </si>
  <si>
    <t>Rent for allotment field</t>
  </si>
  <si>
    <t>20s Plenty Signs</t>
  </si>
  <si>
    <t>Projector &amp; Screen</t>
  </si>
  <si>
    <t>PAYE- Oct</t>
  </si>
  <si>
    <t>External Audit</t>
  </si>
  <si>
    <t>Info. Comm. Office</t>
  </si>
  <si>
    <t>OCC</t>
  </si>
  <si>
    <t>Reimburse Blinkhorn</t>
  </si>
  <si>
    <t>S Ashmall</t>
  </si>
  <si>
    <t>Allotment Rent</t>
  </si>
  <si>
    <t>N Butler</t>
  </si>
  <si>
    <t>N Belson</t>
  </si>
  <si>
    <t>I Hobday</t>
  </si>
  <si>
    <t>2020-21</t>
  </si>
  <si>
    <t>2021-22</t>
  </si>
  <si>
    <t>Play Equipment &amp; Maintenance</t>
  </si>
  <si>
    <t>Add: Receipts</t>
  </si>
  <si>
    <t>Less: Payments</t>
  </si>
  <si>
    <t>FY</t>
  </si>
  <si>
    <t>Budget</t>
  </si>
  <si>
    <t>YTD</t>
  </si>
  <si>
    <t>Forecast YE</t>
  </si>
  <si>
    <t>2022-23</t>
  </si>
  <si>
    <t>Admin &amp; Clerks Expenses</t>
  </si>
  <si>
    <t>Inflation Assumption</t>
  </si>
  <si>
    <t>Play Area (Inspection reimbursement)</t>
  </si>
  <si>
    <t>Grants - Council Tax</t>
  </si>
  <si>
    <t>VAT No.</t>
  </si>
  <si>
    <t>Total Cash in Bank</t>
  </si>
  <si>
    <t>Reserves</t>
  </si>
  <si>
    <t>B Fryer</t>
  </si>
  <si>
    <t>s Nicholls</t>
  </si>
  <si>
    <t>Homeworking Allow - Sept</t>
  </si>
  <si>
    <t>Homeworking Allow - Oct</t>
  </si>
  <si>
    <t>Pay - Sept</t>
  </si>
  <si>
    <t>Pay - Oct</t>
  </si>
  <si>
    <t>Reimburse Xmas lights</t>
  </si>
  <si>
    <t>Royal British Legion</t>
  </si>
  <si>
    <t>Wreaths</t>
  </si>
  <si>
    <t>Homeworking - Nov</t>
  </si>
  <si>
    <t>Homeworking - Dec</t>
  </si>
  <si>
    <t>PAYE - Dec</t>
  </si>
  <si>
    <t>PAYE - Nov</t>
  </si>
  <si>
    <t>Pay - Nov</t>
  </si>
  <si>
    <t>Pay - Dec</t>
  </si>
  <si>
    <t>J&amp; SE Holmes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</si>
</sst>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;@"/>
    <numFmt numFmtId="165" formatCode="#,##0.00_ ;[Red]\-#,##0.00\ "/>
    <numFmt numFmtId="166" formatCode="0.0%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00206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CC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1"/>
      <color rgb="FF0000CC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1"/>
      <color theme="5"/>
      <name val="Calibri"/>
      <family val="2"/>
      <scheme val="minor"/>
    </font>
    <font>
      <sz val="11"/>
      <color theme="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14" fontId="0" fillId="0" borderId="0" xfId="0" applyNumberFormat="1"/>
    <xf numFmtId="4" fontId="0" fillId="0" borderId="0" xfId="0" applyNumberFormat="1"/>
    <xf numFmtId="4" fontId="0" fillId="0" borderId="0" xfId="0" applyNumberFormat="1" applyAlignment="1">
      <alignment textRotation="90"/>
    </xf>
    <xf numFmtId="4" fontId="2" fillId="0" borderId="0" xfId="0" applyNumberFormat="1" applyFont="1"/>
    <xf numFmtId="4" fontId="3" fillId="0" borderId="0" xfId="0" applyNumberFormat="1" applyFont="1"/>
    <xf numFmtId="0" fontId="0" fillId="0" borderId="0" xfId="0" applyAlignment="1">
      <alignment horizontal="left" wrapText="1"/>
    </xf>
    <xf numFmtId="0" fontId="2" fillId="0" borderId="0" xfId="0" applyFont="1"/>
    <xf numFmtId="4" fontId="0" fillId="0" borderId="1" xfId="0" applyNumberFormat="1" applyBorder="1"/>
    <xf numFmtId="0" fontId="1" fillId="0" borderId="0" xfId="0" applyFont="1"/>
    <xf numFmtId="3" fontId="0" fillId="0" borderId="0" xfId="0" applyNumberFormat="1"/>
    <xf numFmtId="0" fontId="0" fillId="0" borderId="0" xfId="0" quotePrefix="1" applyAlignment="1">
      <alignment horizontal="center"/>
    </xf>
    <xf numFmtId="9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 wrapText="1"/>
    </xf>
    <xf numFmtId="0" fontId="5" fillId="0" borderId="0" xfId="0" applyFont="1"/>
    <xf numFmtId="4" fontId="5" fillId="0" borderId="0" xfId="0" applyNumberFormat="1" applyFont="1"/>
    <xf numFmtId="4" fontId="0" fillId="0" borderId="0" xfId="0" applyNumberFormat="1" applyAlignment="1">
      <alignment textRotation="90" wrapText="1"/>
    </xf>
    <xf numFmtId="4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 textRotation="90"/>
    </xf>
    <xf numFmtId="4" fontId="0" fillId="0" borderId="0" xfId="0" applyNumberFormat="1" applyAlignment="1">
      <alignment horizontal="center" textRotation="90" wrapText="1"/>
    </xf>
    <xf numFmtId="4" fontId="6" fillId="0" borderId="0" xfId="0" applyNumberFormat="1" applyFont="1"/>
    <xf numFmtId="9" fontId="0" fillId="0" borderId="0" xfId="0" quotePrefix="1" applyNumberFormat="1" applyAlignment="1">
      <alignment horizontal="right"/>
    </xf>
    <xf numFmtId="4" fontId="4" fillId="0" borderId="1" xfId="0" applyNumberFormat="1" applyFont="1" applyBorder="1"/>
    <xf numFmtId="4" fontId="0" fillId="0" borderId="2" xfId="0" applyNumberFormat="1" applyBorder="1"/>
    <xf numFmtId="4" fontId="1" fillId="0" borderId="0" xfId="0" applyNumberFormat="1" applyFont="1"/>
    <xf numFmtId="0" fontId="8" fillId="0" borderId="0" xfId="0" applyFont="1" applyAlignment="1">
      <alignment horizontal="center"/>
    </xf>
    <xf numFmtId="49" fontId="1" fillId="0" borderId="2" xfId="0" applyNumberFormat="1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 wrapText="1"/>
    </xf>
    <xf numFmtId="49" fontId="9" fillId="0" borderId="2" xfId="0" applyNumberFormat="1" applyFont="1" applyBorder="1" applyAlignment="1">
      <alignment horizontal="center" vertical="top" wrapText="1"/>
    </xf>
    <xf numFmtId="0" fontId="0" fillId="0" borderId="2" xfId="0" applyBorder="1"/>
    <xf numFmtId="4" fontId="10" fillId="0" borderId="2" xfId="0" applyNumberFormat="1" applyFont="1" applyBorder="1"/>
    <xf numFmtId="1" fontId="10" fillId="0" borderId="2" xfId="0" applyNumberFormat="1" applyFon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4" fontId="5" fillId="0" borderId="2" xfId="0" applyNumberFormat="1" applyFont="1" applyBorder="1"/>
    <xf numFmtId="0" fontId="10" fillId="0" borderId="2" xfId="0" applyFont="1" applyBorder="1"/>
    <xf numFmtId="0" fontId="7" fillId="0" borderId="0" xfId="0" applyFont="1"/>
    <xf numFmtId="0" fontId="1" fillId="0" borderId="2" xfId="0" applyFont="1" applyBorder="1" applyAlignment="1">
      <alignment horizontal="left"/>
    </xf>
    <xf numFmtId="4" fontId="9" fillId="0" borderId="2" xfId="0" applyNumberFormat="1" applyFont="1" applyBorder="1"/>
    <xf numFmtId="4" fontId="11" fillId="0" borderId="2" xfId="0" applyNumberFormat="1" applyFont="1" applyBorder="1"/>
    <xf numFmtId="0" fontId="1" fillId="0" borderId="2" xfId="0" applyFont="1" applyBorder="1"/>
    <xf numFmtId="4" fontId="1" fillId="0" borderId="2" xfId="0" applyNumberFormat="1" applyFont="1" applyBorder="1"/>
    <xf numFmtId="165" fontId="0" fillId="0" borderId="2" xfId="0" applyNumberFormat="1" applyBorder="1"/>
    <xf numFmtId="2" fontId="0" fillId="0" borderId="0" xfId="0" applyNumberFormat="1"/>
    <xf numFmtId="1" fontId="0" fillId="0" borderId="0" xfId="0" applyNumberFormat="1" applyAlignment="1">
      <alignment horizontal="center"/>
    </xf>
    <xf numFmtId="0" fontId="12" fillId="0" borderId="0" xfId="0" applyFont="1"/>
    <xf numFmtId="0" fontId="9" fillId="0" borderId="0" xfId="0" applyFont="1"/>
    <xf numFmtId="2" fontId="5" fillId="0" borderId="0" xfId="0" applyNumberFormat="1" applyFont="1"/>
    <xf numFmtId="165" fontId="0" fillId="0" borderId="0" xfId="0" applyNumberFormat="1"/>
    <xf numFmtId="165" fontId="0" fillId="0" borderId="1" xfId="0" applyNumberFormat="1" applyBorder="1"/>
    <xf numFmtId="165" fontId="1" fillId="0" borderId="0" xfId="0" applyNumberFormat="1" applyFont="1"/>
    <xf numFmtId="165" fontId="9" fillId="0" borderId="0" xfId="0" applyNumberFormat="1" applyFont="1"/>
    <xf numFmtId="4" fontId="13" fillId="0" borderId="0" xfId="0" applyNumberFormat="1" applyFont="1"/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15" fillId="0" borderId="0" xfId="0" applyFont="1"/>
    <xf numFmtId="4" fontId="15" fillId="0" borderId="0" xfId="0" applyNumberFormat="1" applyFont="1"/>
    <xf numFmtId="4" fontId="15" fillId="0" borderId="1" xfId="0" applyNumberFormat="1" applyFont="1" applyBorder="1"/>
    <xf numFmtId="4" fontId="14" fillId="0" borderId="0" xfId="0" applyNumberFormat="1" applyFont="1"/>
    <xf numFmtId="0" fontId="17" fillId="0" borderId="0" xfId="0" applyFont="1"/>
    <xf numFmtId="4" fontId="17" fillId="0" borderId="0" xfId="0" applyNumberFormat="1" applyFont="1"/>
    <xf numFmtId="4" fontId="16" fillId="0" borderId="0" xfId="0" applyNumberFormat="1" applyFont="1"/>
    <xf numFmtId="4" fontId="17" fillId="0" borderId="1" xfId="0" applyNumberFormat="1" applyFont="1" applyBorder="1"/>
    <xf numFmtId="166" fontId="17" fillId="0" borderId="0" xfId="0" applyNumberFormat="1" applyFont="1"/>
    <xf numFmtId="0" fontId="0" fillId="2" borderId="0" xfId="0" applyFill="1"/>
    <xf numFmtId="4" fontId="0" fillId="2" borderId="0" xfId="0" applyNumberFormat="1" applyFill="1"/>
    <xf numFmtId="0" fontId="0" fillId="2" borderId="1" xfId="0" applyFill="1" applyBorder="1"/>
    <xf numFmtId="4" fontId="1" fillId="2" borderId="0" xfId="0" applyNumberFormat="1" applyFont="1" applyFill="1"/>
    <xf numFmtId="0" fontId="1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3" fontId="17" fillId="0" borderId="0" xfId="0" applyNumberFormat="1" applyFont="1"/>
    <xf numFmtId="3" fontId="17" fillId="0" borderId="1" xfId="0" applyNumberFormat="1" applyFont="1" applyBorder="1"/>
    <xf numFmtId="3" fontId="16" fillId="0" borderId="0" xfId="0" applyNumberFormat="1" applyFont="1"/>
    <xf numFmtId="3" fontId="0" fillId="2" borderId="0" xfId="0" applyNumberFormat="1" applyFill="1"/>
    <xf numFmtId="3" fontId="0" fillId="2" borderId="1" xfId="0" applyNumberFormat="1" applyFill="1" applyBorder="1"/>
    <xf numFmtId="3" fontId="1" fillId="2" borderId="0" xfId="0" applyNumberFormat="1" applyFont="1" applyFill="1"/>
    <xf numFmtId="1" fontId="0" fillId="0" borderId="0" xfId="0" applyNumberFormat="1"/>
    <xf numFmtId="0" fontId="0" fillId="0" borderId="1" xfId="0" applyBorder="1"/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30"/>
  <sheetViews>
    <sheetView topLeftCell="A4" zoomScaleNormal="100" workbookViewId="0">
      <selection activeCell="D14" sqref="D14"/>
    </sheetView>
  </sheetViews>
  <sheetFormatPr defaultRowHeight="14.5" x14ac:dyDescent="0.35"/>
  <cols>
    <col min="1" max="1" width="10.7265625" bestFit="1" customWidth="1"/>
    <col min="2" max="2" width="15.7265625" bestFit="1" customWidth="1"/>
    <col min="3" max="3" width="21.81640625" bestFit="1" customWidth="1"/>
    <col min="5" max="5" width="8.81640625" bestFit="1" customWidth="1"/>
    <col min="6" max="6" width="6.54296875" bestFit="1" customWidth="1"/>
    <col min="7" max="7" width="8.1796875" bestFit="1" customWidth="1"/>
    <col min="8" max="8" width="9.1796875" bestFit="1" customWidth="1"/>
    <col min="9" max="10" width="5.54296875" bestFit="1" customWidth="1"/>
    <col min="11" max="11" width="6.54296875" bestFit="1" customWidth="1"/>
    <col min="12" max="12" width="8.81640625" bestFit="1" customWidth="1"/>
    <col min="13" max="13" width="6.36328125" bestFit="1" customWidth="1"/>
    <col min="14" max="14" width="8.1796875" bestFit="1" customWidth="1"/>
  </cols>
  <sheetData>
    <row r="1" spans="1:14" ht="117.75" customHeight="1" x14ac:dyDescent="0.35">
      <c r="A1" s="6" t="s">
        <v>27</v>
      </c>
      <c r="B1" t="s">
        <v>23</v>
      </c>
      <c r="D1" s="18" t="s">
        <v>12</v>
      </c>
      <c r="E1" s="19" t="s">
        <v>13</v>
      </c>
      <c r="F1" s="19" t="s">
        <v>14</v>
      </c>
      <c r="G1" s="20" t="s">
        <v>15</v>
      </c>
      <c r="H1" s="19" t="s">
        <v>7</v>
      </c>
      <c r="I1" s="19" t="s">
        <v>16</v>
      </c>
      <c r="J1" s="19" t="s">
        <v>17</v>
      </c>
      <c r="K1" s="19" t="s">
        <v>18</v>
      </c>
      <c r="L1" s="19" t="s">
        <v>9</v>
      </c>
      <c r="M1" s="19" t="s">
        <v>119</v>
      </c>
      <c r="N1" s="19" t="s">
        <v>19</v>
      </c>
    </row>
    <row r="2" spans="1:14" x14ac:dyDescent="0.35">
      <c r="A2" s="1">
        <v>44300</v>
      </c>
      <c r="B2" s="1"/>
      <c r="C2" s="1"/>
      <c r="D2" s="2">
        <v>17.63</v>
      </c>
      <c r="E2" s="2"/>
      <c r="F2" s="2"/>
      <c r="G2" s="2"/>
      <c r="H2" s="2"/>
      <c r="I2" s="2">
        <f>D2</f>
        <v>17.63</v>
      </c>
      <c r="J2" s="2"/>
      <c r="K2" s="2"/>
      <c r="L2" s="2"/>
      <c r="M2" s="2"/>
      <c r="N2" s="2"/>
    </row>
    <row r="3" spans="1:14" x14ac:dyDescent="0.35">
      <c r="A3" s="1">
        <v>44305</v>
      </c>
      <c r="B3" t="s">
        <v>54</v>
      </c>
      <c r="C3" s="1" t="s">
        <v>13</v>
      </c>
      <c r="D3" s="2">
        <v>5000</v>
      </c>
      <c r="E3" s="2">
        <f>D3</f>
        <v>5000</v>
      </c>
      <c r="F3" s="2"/>
      <c r="G3" s="2"/>
      <c r="H3" s="2"/>
      <c r="I3" s="2"/>
      <c r="J3" s="2"/>
      <c r="K3" s="2"/>
      <c r="L3" s="2"/>
      <c r="M3" s="2"/>
      <c r="N3" s="2"/>
    </row>
    <row r="4" spans="1:14" x14ac:dyDescent="0.35">
      <c r="A4" s="1">
        <v>44340</v>
      </c>
      <c r="B4" t="s">
        <v>154</v>
      </c>
      <c r="C4" t="s">
        <v>65</v>
      </c>
      <c r="D4" s="2">
        <v>709</v>
      </c>
      <c r="E4" s="2"/>
      <c r="F4" s="2">
        <f>D4</f>
        <v>709</v>
      </c>
      <c r="G4" s="2"/>
      <c r="H4" s="2"/>
      <c r="I4" s="2"/>
      <c r="J4" s="2"/>
      <c r="K4" s="2"/>
      <c r="L4" s="2"/>
      <c r="M4" s="2"/>
      <c r="N4" s="2"/>
    </row>
    <row r="5" spans="1:14" x14ac:dyDescent="0.35">
      <c r="A5" s="1">
        <v>44354</v>
      </c>
      <c r="B5" t="s">
        <v>64</v>
      </c>
      <c r="C5" t="s">
        <v>120</v>
      </c>
      <c r="D5" s="2">
        <v>0.06</v>
      </c>
      <c r="E5" s="2"/>
      <c r="F5" s="2"/>
      <c r="G5" s="2"/>
      <c r="H5" s="2"/>
      <c r="I5" s="2"/>
      <c r="J5" s="2">
        <f>D5</f>
        <v>0.06</v>
      </c>
      <c r="K5" s="2"/>
      <c r="L5" s="2"/>
      <c r="M5" s="2"/>
      <c r="N5" s="2"/>
    </row>
    <row r="6" spans="1:14" x14ac:dyDescent="0.35">
      <c r="A6" s="1">
        <v>44379</v>
      </c>
      <c r="B6" s="1" t="s">
        <v>9</v>
      </c>
      <c r="C6" s="1" t="s">
        <v>155</v>
      </c>
      <c r="D6" s="2">
        <v>1069.75</v>
      </c>
      <c r="E6" s="2"/>
      <c r="F6" s="2"/>
      <c r="G6" s="2"/>
      <c r="H6" s="2"/>
      <c r="I6" s="2"/>
      <c r="J6" s="2"/>
      <c r="K6" s="2"/>
      <c r="L6" s="2">
        <f>D6</f>
        <v>1069.75</v>
      </c>
      <c r="M6" s="2"/>
      <c r="N6" s="2"/>
    </row>
    <row r="7" spans="1:14" x14ac:dyDescent="0.35">
      <c r="A7" s="1">
        <v>44445</v>
      </c>
      <c r="B7" s="1" t="s">
        <v>64</v>
      </c>
      <c r="C7" s="1" t="s">
        <v>120</v>
      </c>
      <c r="D7" s="2">
        <v>0.06</v>
      </c>
      <c r="E7" s="2"/>
      <c r="F7" s="2"/>
      <c r="G7" s="2"/>
      <c r="H7" s="2"/>
      <c r="I7" s="2"/>
      <c r="J7" s="2">
        <f>D7</f>
        <v>0.06</v>
      </c>
      <c r="K7" s="2"/>
      <c r="L7" s="2"/>
      <c r="M7" s="2"/>
      <c r="N7" s="2"/>
    </row>
    <row r="8" spans="1:14" x14ac:dyDescent="0.35">
      <c r="A8" s="1">
        <v>44456</v>
      </c>
      <c r="B8" s="1" t="s">
        <v>54</v>
      </c>
      <c r="C8" s="1" t="s">
        <v>13</v>
      </c>
      <c r="D8" s="2">
        <v>5000</v>
      </c>
      <c r="E8" s="2">
        <f>D8</f>
        <v>5000</v>
      </c>
      <c r="F8" s="2"/>
      <c r="G8" s="2"/>
      <c r="H8" s="2"/>
      <c r="I8" s="2"/>
      <c r="J8" s="2"/>
      <c r="K8" s="2"/>
      <c r="L8" s="2"/>
      <c r="M8" s="2"/>
      <c r="N8" s="2"/>
    </row>
    <row r="9" spans="1:14" x14ac:dyDescent="0.35">
      <c r="A9" s="1">
        <v>44482</v>
      </c>
      <c r="B9" s="1" t="s">
        <v>156</v>
      </c>
      <c r="C9" s="1" t="s">
        <v>157</v>
      </c>
      <c r="D9" s="2">
        <v>7.5</v>
      </c>
      <c r="E9" s="2"/>
      <c r="F9" s="2"/>
      <c r="G9" s="2"/>
      <c r="H9" s="2"/>
      <c r="I9" s="2"/>
      <c r="J9" s="2"/>
      <c r="K9" s="2">
        <f t="shared" ref="K9:K14" si="0">D9</f>
        <v>7.5</v>
      </c>
      <c r="L9" s="2"/>
      <c r="M9" s="2"/>
      <c r="N9" s="2"/>
    </row>
    <row r="10" spans="1:14" x14ac:dyDescent="0.35">
      <c r="A10" s="1">
        <v>44482</v>
      </c>
      <c r="B10" s="1" t="s">
        <v>158</v>
      </c>
      <c r="C10" s="1" t="s">
        <v>157</v>
      </c>
      <c r="D10" s="2">
        <v>15</v>
      </c>
      <c r="E10" s="2"/>
      <c r="F10" s="2"/>
      <c r="G10" s="2"/>
      <c r="H10" s="2"/>
      <c r="I10" s="2"/>
      <c r="J10" s="2"/>
      <c r="K10" s="2">
        <f t="shared" si="0"/>
        <v>15</v>
      </c>
      <c r="L10" s="2"/>
      <c r="M10" s="2"/>
      <c r="N10" s="2"/>
    </row>
    <row r="11" spans="1:14" x14ac:dyDescent="0.35">
      <c r="A11" s="1">
        <v>44482</v>
      </c>
      <c r="B11" s="1" t="s">
        <v>159</v>
      </c>
      <c r="C11" s="1" t="s">
        <v>157</v>
      </c>
      <c r="D11" s="2">
        <v>15</v>
      </c>
      <c r="E11" s="2"/>
      <c r="F11" s="2"/>
      <c r="G11" s="2"/>
      <c r="H11" s="2"/>
      <c r="I11" s="2"/>
      <c r="J11" s="2"/>
      <c r="K11" s="2">
        <f t="shared" si="0"/>
        <v>15</v>
      </c>
      <c r="L11" s="2"/>
      <c r="M11" s="2"/>
      <c r="N11" s="2"/>
    </row>
    <row r="12" spans="1:14" x14ac:dyDescent="0.35">
      <c r="A12" s="1">
        <v>44487</v>
      </c>
      <c r="B12" s="1" t="s">
        <v>160</v>
      </c>
      <c r="C12" s="1" t="s">
        <v>157</v>
      </c>
      <c r="D12" s="2">
        <v>15</v>
      </c>
      <c r="E12" s="2"/>
      <c r="F12" s="2"/>
      <c r="G12" s="2"/>
      <c r="H12" s="2"/>
      <c r="I12" s="2"/>
      <c r="J12" s="2"/>
      <c r="K12" s="2">
        <f t="shared" si="0"/>
        <v>15</v>
      </c>
      <c r="L12" s="2"/>
      <c r="M12" s="2"/>
      <c r="N12" s="2"/>
    </row>
    <row r="13" spans="1:14" x14ac:dyDescent="0.35">
      <c r="A13" s="1">
        <v>44866</v>
      </c>
      <c r="B13" s="1" t="s">
        <v>178</v>
      </c>
      <c r="C13" s="1"/>
      <c r="D13" s="2">
        <v>15</v>
      </c>
      <c r="E13" s="2"/>
      <c r="F13" s="2"/>
      <c r="G13" s="2"/>
      <c r="H13" s="2"/>
      <c r="I13" s="2"/>
      <c r="J13" s="2"/>
      <c r="K13" s="2">
        <f t="shared" si="0"/>
        <v>15</v>
      </c>
      <c r="L13" s="2"/>
      <c r="M13" s="2"/>
      <c r="N13" s="2"/>
    </row>
    <row r="14" spans="1:14" x14ac:dyDescent="0.35">
      <c r="A14" s="1">
        <v>44508</v>
      </c>
      <c r="B14" s="1" t="s">
        <v>193</v>
      </c>
      <c r="C14" s="1"/>
      <c r="D14" s="2">
        <v>15</v>
      </c>
      <c r="E14" s="2"/>
      <c r="F14" s="2"/>
      <c r="G14" s="2"/>
      <c r="H14" s="2"/>
      <c r="I14" s="2"/>
      <c r="J14" s="2"/>
      <c r="K14" s="2">
        <f t="shared" si="0"/>
        <v>15</v>
      </c>
      <c r="L14" s="2"/>
      <c r="M14" s="2"/>
      <c r="N14" s="2"/>
    </row>
    <row r="15" spans="1:14" x14ac:dyDescent="0.35">
      <c r="A15" s="1">
        <v>44509</v>
      </c>
      <c r="B15" s="1" t="s">
        <v>0</v>
      </c>
      <c r="C15" s="1" t="s">
        <v>19</v>
      </c>
      <c r="D15" s="2">
        <v>2932.53</v>
      </c>
      <c r="E15" s="2"/>
      <c r="F15" s="2"/>
      <c r="G15" s="2"/>
      <c r="H15" s="2"/>
      <c r="I15" s="2"/>
      <c r="J15" s="2"/>
      <c r="K15" s="2"/>
      <c r="L15" s="2"/>
      <c r="M15" s="2"/>
      <c r="N15" s="2">
        <f>D15</f>
        <v>2932.53</v>
      </c>
    </row>
    <row r="16" spans="1:14" x14ac:dyDescent="0.35">
      <c r="A16" s="1">
        <v>44536</v>
      </c>
      <c r="B16" s="1" t="s">
        <v>64</v>
      </c>
      <c r="C16" s="1" t="s">
        <v>120</v>
      </c>
      <c r="D16" s="2">
        <v>0.06</v>
      </c>
      <c r="E16" s="2"/>
      <c r="F16" s="2"/>
      <c r="G16" s="2"/>
      <c r="H16" s="2"/>
      <c r="I16" s="2"/>
      <c r="J16" s="2">
        <f>D16</f>
        <v>0.06</v>
      </c>
      <c r="K16" s="2"/>
      <c r="L16" s="2"/>
      <c r="M16" s="2"/>
      <c r="N16" s="2"/>
    </row>
    <row r="17" spans="1:16" x14ac:dyDescent="0.35">
      <c r="A17" s="1">
        <v>44587</v>
      </c>
      <c r="B17" s="1" t="s">
        <v>179</v>
      </c>
      <c r="C17" s="1" t="s">
        <v>157</v>
      </c>
      <c r="D17" s="2">
        <v>7.5</v>
      </c>
      <c r="E17" s="2"/>
      <c r="F17" s="2"/>
      <c r="G17" s="2"/>
      <c r="H17" s="2"/>
      <c r="I17" s="2"/>
      <c r="J17" s="2"/>
      <c r="K17" s="2">
        <f>D17</f>
        <v>7.5</v>
      </c>
      <c r="L17" s="2"/>
      <c r="M17" s="2"/>
      <c r="N17" s="2"/>
    </row>
    <row r="18" spans="1:16" x14ac:dyDescent="0.35">
      <c r="A18" s="1">
        <v>44262</v>
      </c>
      <c r="B18" s="1" t="s">
        <v>64</v>
      </c>
      <c r="C18" s="1" t="s">
        <v>120</v>
      </c>
      <c r="D18" s="2">
        <v>0.06</v>
      </c>
      <c r="E18" s="2"/>
      <c r="F18" s="2"/>
      <c r="G18" s="2"/>
      <c r="H18" s="2"/>
      <c r="I18" s="2"/>
      <c r="J18" s="2">
        <f>D18</f>
        <v>0.06</v>
      </c>
      <c r="K18" s="2"/>
      <c r="L18" s="2"/>
      <c r="M18" s="2"/>
      <c r="N18" s="2"/>
    </row>
    <row r="19" spans="1:16" x14ac:dyDescent="0.35">
      <c r="A19" s="1"/>
      <c r="B19" s="1"/>
      <c r="C19" s="1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6" x14ac:dyDescent="0.35">
      <c r="A20" s="1"/>
      <c r="B20" s="1"/>
      <c r="C20" s="1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6" x14ac:dyDescent="0.35">
      <c r="A21" s="1"/>
      <c r="B21" s="1"/>
      <c r="C21" s="1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6" x14ac:dyDescent="0.35">
      <c r="A22" s="1"/>
      <c r="B22" s="1"/>
      <c r="C22" s="1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6" x14ac:dyDescent="0.35">
      <c r="A23" s="1"/>
      <c r="B23" s="1"/>
      <c r="C23" s="1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6" x14ac:dyDescent="0.35">
      <c r="A24" s="1"/>
      <c r="B24" s="1"/>
      <c r="C24" s="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6" x14ac:dyDescent="0.35">
      <c r="A25" s="1"/>
      <c r="B25" s="1"/>
      <c r="C25" s="1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6" x14ac:dyDescent="0.35">
      <c r="A26" s="1"/>
      <c r="B26" s="1"/>
      <c r="C26" s="1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6" x14ac:dyDescent="0.35">
      <c r="A27" s="1"/>
      <c r="B27" s="1"/>
      <c r="C27" s="1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6" x14ac:dyDescent="0.35">
      <c r="D28" s="2">
        <f t="shared" ref="D28:N28" si="1">SUM(D2:D27)</f>
        <v>14819.15</v>
      </c>
      <c r="E28" s="2">
        <f t="shared" si="1"/>
        <v>10000</v>
      </c>
      <c r="F28" s="2">
        <f t="shared" si="1"/>
        <v>709</v>
      </c>
      <c r="G28" s="2">
        <f t="shared" si="1"/>
        <v>0</v>
      </c>
      <c r="H28" s="2">
        <f t="shared" si="1"/>
        <v>0</v>
      </c>
      <c r="I28" s="2">
        <f t="shared" si="1"/>
        <v>17.63</v>
      </c>
      <c r="J28" s="2">
        <f t="shared" si="1"/>
        <v>0.24</v>
      </c>
      <c r="K28" s="2">
        <f t="shared" si="1"/>
        <v>90</v>
      </c>
      <c r="L28" s="2">
        <f t="shared" si="1"/>
        <v>1069.75</v>
      </c>
      <c r="M28" s="2">
        <f t="shared" si="1"/>
        <v>0</v>
      </c>
      <c r="N28" s="2">
        <f t="shared" si="1"/>
        <v>2932.53</v>
      </c>
      <c r="P28" s="2">
        <f>SUM(E28:N28)</f>
        <v>14819.15</v>
      </c>
    </row>
    <row r="29" spans="1:16" x14ac:dyDescent="0.35">
      <c r="A29" t="s">
        <v>57</v>
      </c>
      <c r="D29" s="8">
        <f>E28</f>
        <v>10000</v>
      </c>
    </row>
    <row r="30" spans="1:16" x14ac:dyDescent="0.35">
      <c r="D30" s="2">
        <f>D28-D29</f>
        <v>4819.1499999999996</v>
      </c>
    </row>
  </sheetData>
  <pageMargins left="0.70866141732283472" right="0.70866141732283472" top="1.0833333333333333" bottom="0.74803149606299213" header="0.31496062992125984" footer="0.31496062992125984"/>
  <pageSetup paperSize="9" scale="81" orientation="landscape" r:id="rId1"/>
  <headerFooter>
    <oddHeader>&amp;C&amp;"-,Bold"&amp;14Barford St John and St Michael Parish Council
Receipts for the Year Ended 31st March 2022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2"/>
  <sheetViews>
    <sheetView tabSelected="1" topLeftCell="A44" zoomScaleNormal="100" workbookViewId="0">
      <selection activeCell="D49" sqref="D49"/>
    </sheetView>
  </sheetViews>
  <sheetFormatPr defaultRowHeight="14.5" x14ac:dyDescent="0.35"/>
  <cols>
    <col min="1" max="1" width="9.1796875" customWidth="1"/>
    <col min="2" max="3" width="8.81640625" customWidth="1"/>
    <col min="4" max="4" width="9.81640625" bestFit="1" customWidth="1"/>
    <col min="5" max="5" width="18.54296875" bestFit="1" customWidth="1"/>
    <col min="6" max="6" width="26" bestFit="1" customWidth="1"/>
    <col min="7" max="7" width="9.1796875" style="2" bestFit="1" customWidth="1"/>
    <col min="8" max="8" width="9.1796875" style="5" bestFit="1" customWidth="1"/>
    <col min="9" max="9" width="8.453125" style="5" bestFit="1" customWidth="1"/>
    <col min="10" max="10" width="8.1796875" style="2" bestFit="1" customWidth="1"/>
    <col min="11" max="12" width="6.54296875" style="2" bestFit="1" customWidth="1"/>
    <col min="13" max="13" width="5.36328125" style="2" bestFit="1" customWidth="1"/>
    <col min="14" max="14" width="6.54296875" style="2" bestFit="1" customWidth="1"/>
    <col min="15" max="15" width="6.36328125" style="2" bestFit="1" customWidth="1"/>
    <col min="16" max="16" width="5.36328125" style="2" bestFit="1" customWidth="1"/>
    <col min="17" max="18" width="8.1796875" style="2" bestFit="1" customWidth="1"/>
    <col min="19" max="20" width="6.54296875" style="2" bestFit="1" customWidth="1"/>
    <col min="21" max="21" width="9.1796875" style="2" bestFit="1" customWidth="1"/>
    <col min="22" max="23" width="6.36328125" style="2" bestFit="1" customWidth="1"/>
    <col min="24" max="24" width="8.81640625" style="2" bestFit="1" customWidth="1"/>
    <col min="25" max="25" width="5.54296875" style="2" bestFit="1" customWidth="1"/>
    <col min="26" max="26" width="7.81640625" style="2" bestFit="1" customWidth="1"/>
  </cols>
  <sheetData>
    <row r="1" spans="1:26" ht="103" x14ac:dyDescent="0.35">
      <c r="A1" s="6" t="s">
        <v>66</v>
      </c>
      <c r="B1" s="6" t="s">
        <v>118</v>
      </c>
      <c r="C1" s="6" t="s">
        <v>56</v>
      </c>
      <c r="D1" s="6" t="s">
        <v>175</v>
      </c>
      <c r="E1" s="6" t="s">
        <v>20</v>
      </c>
      <c r="F1" s="6"/>
      <c r="G1" s="14" t="s">
        <v>12</v>
      </c>
      <c r="H1" s="6" t="s">
        <v>41</v>
      </c>
      <c r="I1" s="6" t="s">
        <v>8</v>
      </c>
      <c r="J1" s="3" t="s">
        <v>1</v>
      </c>
      <c r="K1" s="17" t="s">
        <v>59</v>
      </c>
      <c r="L1" s="3" t="s">
        <v>3</v>
      </c>
      <c r="M1" s="3" t="s">
        <v>4</v>
      </c>
      <c r="N1" s="3" t="s">
        <v>114</v>
      </c>
      <c r="O1" s="3" t="s">
        <v>112</v>
      </c>
      <c r="P1" s="3" t="s">
        <v>63</v>
      </c>
      <c r="Q1" s="3" t="s">
        <v>5</v>
      </c>
      <c r="R1" s="3" t="s">
        <v>6</v>
      </c>
      <c r="S1" s="3" t="s">
        <v>22</v>
      </c>
      <c r="T1" s="3" t="s">
        <v>21</v>
      </c>
      <c r="U1" s="3" t="s">
        <v>117</v>
      </c>
      <c r="V1" s="3" t="s">
        <v>61</v>
      </c>
      <c r="W1" s="3" t="s">
        <v>2</v>
      </c>
      <c r="X1" s="3" t="s">
        <v>9</v>
      </c>
      <c r="Y1" s="3" t="s">
        <v>10</v>
      </c>
      <c r="Z1" s="3" t="s">
        <v>11</v>
      </c>
    </row>
    <row r="2" spans="1:26" x14ac:dyDescent="0.35">
      <c r="A2" s="13">
        <v>44295</v>
      </c>
      <c r="B2" s="13"/>
      <c r="C2" s="13"/>
      <c r="D2" s="13"/>
      <c r="E2" s="15" t="s">
        <v>26</v>
      </c>
      <c r="F2" s="15" t="s">
        <v>121</v>
      </c>
      <c r="G2" s="16">
        <v>25</v>
      </c>
      <c r="H2" s="16"/>
      <c r="I2" s="16"/>
      <c r="K2" s="2">
        <f>G2</f>
        <v>25</v>
      </c>
      <c r="T2" s="3"/>
      <c r="U2" s="3"/>
      <c r="V2" s="3"/>
      <c r="W2" s="3"/>
      <c r="X2" s="3"/>
      <c r="Y2" s="3"/>
      <c r="Z2" s="3"/>
    </row>
    <row r="3" spans="1:26" x14ac:dyDescent="0.35">
      <c r="A3" s="13"/>
      <c r="B3" s="6"/>
      <c r="C3" s="6"/>
      <c r="D3" s="6"/>
      <c r="E3" s="6" t="s">
        <v>0</v>
      </c>
      <c r="F3" s="6" t="s">
        <v>125</v>
      </c>
      <c r="G3" s="2">
        <v>39</v>
      </c>
      <c r="H3" s="2"/>
      <c r="I3" s="2"/>
      <c r="J3" s="2">
        <f>G3</f>
        <v>39</v>
      </c>
    </row>
    <row r="4" spans="1:26" x14ac:dyDescent="0.35">
      <c r="A4" s="13"/>
      <c r="B4" s="6"/>
      <c r="C4" s="6"/>
      <c r="D4" s="6"/>
      <c r="E4" s="6" t="s">
        <v>122</v>
      </c>
      <c r="F4" s="6" t="s">
        <v>67</v>
      </c>
      <c r="G4" s="2">
        <v>55</v>
      </c>
      <c r="H4" s="2"/>
      <c r="I4" s="2"/>
      <c r="M4" s="2">
        <f>G4</f>
        <v>55</v>
      </c>
    </row>
    <row r="5" spans="1:26" x14ac:dyDescent="0.35">
      <c r="A5" s="13"/>
      <c r="B5" s="6"/>
      <c r="C5" s="6"/>
      <c r="D5" s="6">
        <v>994826752</v>
      </c>
      <c r="E5" s="6" t="s">
        <v>123</v>
      </c>
      <c r="F5" s="6" t="s">
        <v>149</v>
      </c>
      <c r="G5" s="2">
        <v>148.68</v>
      </c>
      <c r="H5" s="2">
        <v>123.9</v>
      </c>
      <c r="I5" s="2">
        <f>G5-H5</f>
        <v>24.78</v>
      </c>
      <c r="Z5" s="2">
        <f>H5</f>
        <v>123.9</v>
      </c>
    </row>
    <row r="6" spans="1:26" x14ac:dyDescent="0.35">
      <c r="A6" s="13"/>
      <c r="B6" s="6"/>
      <c r="C6" s="6"/>
      <c r="D6" s="6"/>
      <c r="E6" s="6" t="s">
        <v>26</v>
      </c>
      <c r="F6" s="6" t="s">
        <v>124</v>
      </c>
      <c r="G6" s="2">
        <v>156.47999999999999</v>
      </c>
      <c r="H6" s="2"/>
      <c r="I6" s="2"/>
      <c r="J6" s="2">
        <f>G6</f>
        <v>156.47999999999999</v>
      </c>
    </row>
    <row r="7" spans="1:26" x14ac:dyDescent="0.35">
      <c r="A7" s="13"/>
      <c r="B7" s="6"/>
      <c r="C7" s="6"/>
      <c r="D7" s="6">
        <v>729478095</v>
      </c>
      <c r="E7" s="6" t="s">
        <v>126</v>
      </c>
      <c r="F7" s="6" t="s">
        <v>127</v>
      </c>
      <c r="G7" s="2">
        <v>352.17</v>
      </c>
      <c r="H7" s="2">
        <v>293.47000000000003</v>
      </c>
      <c r="I7" s="2">
        <f>G7-H7</f>
        <v>58.699999999999989</v>
      </c>
      <c r="Q7" s="2">
        <f>H7</f>
        <v>293.47000000000003</v>
      </c>
    </row>
    <row r="8" spans="1:26" x14ac:dyDescent="0.35">
      <c r="A8" s="13"/>
      <c r="B8" s="6"/>
      <c r="C8" s="13"/>
      <c r="D8" s="6">
        <v>284682618</v>
      </c>
      <c r="E8" s="6" t="s">
        <v>128</v>
      </c>
      <c r="F8" s="6" t="s">
        <v>150</v>
      </c>
      <c r="G8" s="2">
        <v>1697</v>
      </c>
      <c r="H8" s="2">
        <v>1414.17</v>
      </c>
      <c r="I8" s="2">
        <f>G8-H8</f>
        <v>282.82999999999993</v>
      </c>
      <c r="X8" s="2">
        <f>H8</f>
        <v>1414.17</v>
      </c>
    </row>
    <row r="9" spans="1:26" x14ac:dyDescent="0.35">
      <c r="A9" s="13"/>
      <c r="B9" s="13"/>
      <c r="C9" s="13"/>
      <c r="D9" s="13"/>
      <c r="E9" s="6" t="s">
        <v>26</v>
      </c>
      <c r="F9" s="6" t="s">
        <v>121</v>
      </c>
      <c r="G9" s="2">
        <v>25</v>
      </c>
      <c r="K9" s="2">
        <f>G9</f>
        <v>25</v>
      </c>
    </row>
    <row r="10" spans="1:26" x14ac:dyDescent="0.35">
      <c r="A10" s="13"/>
      <c r="B10" s="13"/>
      <c r="C10" s="13"/>
      <c r="D10" s="13"/>
      <c r="E10" s="6" t="s">
        <v>0</v>
      </c>
      <c r="F10" s="6" t="s">
        <v>129</v>
      </c>
      <c r="G10" s="2">
        <v>44.8</v>
      </c>
      <c r="J10" s="2">
        <f>G10</f>
        <v>44.8</v>
      </c>
    </row>
    <row r="11" spans="1:26" x14ac:dyDescent="0.35">
      <c r="A11" s="13"/>
      <c r="B11" s="13"/>
      <c r="C11" s="13"/>
      <c r="D11" s="13"/>
      <c r="E11" s="6" t="s">
        <v>69</v>
      </c>
      <c r="F11" s="6" t="s">
        <v>130</v>
      </c>
      <c r="G11" s="2">
        <v>60</v>
      </c>
      <c r="N11" s="2">
        <f>G11</f>
        <v>60</v>
      </c>
    </row>
    <row r="12" spans="1:26" x14ac:dyDescent="0.35">
      <c r="A12" s="13"/>
      <c r="B12" s="13"/>
      <c r="C12" s="13"/>
      <c r="D12" s="13"/>
      <c r="E12" s="15" t="s">
        <v>26</v>
      </c>
      <c r="F12" s="15" t="s">
        <v>131</v>
      </c>
      <c r="G12" s="16">
        <v>86.34</v>
      </c>
      <c r="H12" s="16">
        <v>71.95</v>
      </c>
      <c r="I12" s="16">
        <f>G12-H12</f>
        <v>14.39</v>
      </c>
      <c r="K12" s="2">
        <f>H12</f>
        <v>71.95</v>
      </c>
    </row>
    <row r="13" spans="1:26" x14ac:dyDescent="0.35">
      <c r="A13" s="13"/>
      <c r="B13" s="13"/>
      <c r="C13" s="13"/>
      <c r="D13" s="13"/>
      <c r="E13" s="15" t="s">
        <v>26</v>
      </c>
      <c r="F13" s="15" t="s">
        <v>132</v>
      </c>
      <c r="G13" s="2">
        <v>179.84</v>
      </c>
      <c r="J13" s="2">
        <f>G13</f>
        <v>179.84</v>
      </c>
    </row>
    <row r="14" spans="1:26" x14ac:dyDescent="0.35">
      <c r="A14" s="13"/>
      <c r="B14" s="13"/>
      <c r="C14" s="13"/>
      <c r="D14" s="13"/>
      <c r="E14" s="15" t="s">
        <v>126</v>
      </c>
      <c r="F14" s="15" t="s">
        <v>127</v>
      </c>
      <c r="G14" s="2">
        <v>217.85</v>
      </c>
      <c r="H14" s="5">
        <v>181.54</v>
      </c>
      <c r="I14" s="5">
        <f>G14-H14</f>
        <v>36.31</v>
      </c>
      <c r="Q14" s="2">
        <f>H14</f>
        <v>181.54</v>
      </c>
    </row>
    <row r="15" spans="1:26" x14ac:dyDescent="0.35">
      <c r="A15" s="13"/>
      <c r="B15" s="13"/>
      <c r="C15" s="13"/>
      <c r="D15" s="13"/>
      <c r="E15" s="15" t="s">
        <v>54</v>
      </c>
      <c r="F15" s="15" t="s">
        <v>21</v>
      </c>
      <c r="G15" s="2">
        <v>240.9</v>
      </c>
      <c r="H15" s="5">
        <v>200.75</v>
      </c>
      <c r="I15" s="5">
        <f>G15-H15</f>
        <v>40.150000000000006</v>
      </c>
      <c r="T15" s="2">
        <f>H15</f>
        <v>200.75</v>
      </c>
    </row>
    <row r="16" spans="1:26" x14ac:dyDescent="0.35">
      <c r="A16" s="13"/>
      <c r="B16" s="13"/>
      <c r="C16" s="13"/>
      <c r="D16" s="13"/>
      <c r="E16" s="15" t="s">
        <v>53</v>
      </c>
      <c r="F16" s="15" t="s">
        <v>3</v>
      </c>
      <c r="G16" s="2">
        <v>549.82000000000005</v>
      </c>
      <c r="L16" s="2">
        <f>G16</f>
        <v>549.82000000000005</v>
      </c>
    </row>
    <row r="17" spans="1:24" x14ac:dyDescent="0.35">
      <c r="A17" s="13">
        <v>44340</v>
      </c>
      <c r="B17" s="13"/>
      <c r="C17" s="13"/>
      <c r="D17" s="13"/>
      <c r="E17" s="15" t="s">
        <v>133</v>
      </c>
      <c r="F17" s="15" t="s">
        <v>134</v>
      </c>
      <c r="G17" s="2">
        <v>6.25</v>
      </c>
      <c r="R17" s="2">
        <f>G17</f>
        <v>6.25</v>
      </c>
    </row>
    <row r="18" spans="1:24" x14ac:dyDescent="0.35">
      <c r="A18" s="13"/>
      <c r="B18" s="13"/>
      <c r="C18" s="13"/>
      <c r="D18" s="13"/>
      <c r="E18" s="15" t="s">
        <v>24</v>
      </c>
      <c r="F18" s="15" t="s">
        <v>25</v>
      </c>
      <c r="G18" s="2">
        <v>700</v>
      </c>
      <c r="H18" s="21"/>
      <c r="I18" s="21"/>
      <c r="R18" s="2">
        <f>G18</f>
        <v>700</v>
      </c>
    </row>
    <row r="19" spans="1:24" x14ac:dyDescent="0.35">
      <c r="A19" s="13"/>
      <c r="B19" s="13"/>
      <c r="C19" s="13"/>
      <c r="D19" s="13"/>
      <c r="E19" s="15" t="s">
        <v>135</v>
      </c>
      <c r="F19" s="15" t="s">
        <v>25</v>
      </c>
      <c r="G19" s="2">
        <v>1000</v>
      </c>
      <c r="H19" s="21"/>
      <c r="I19" s="21"/>
      <c r="R19" s="2">
        <f>G19</f>
        <v>1000</v>
      </c>
    </row>
    <row r="20" spans="1:24" x14ac:dyDescent="0.35">
      <c r="A20" s="13">
        <v>44368</v>
      </c>
      <c r="B20" s="13"/>
      <c r="C20" s="13"/>
      <c r="D20" s="13"/>
      <c r="E20" s="15" t="s">
        <v>26</v>
      </c>
      <c r="F20" s="15" t="s">
        <v>121</v>
      </c>
      <c r="G20" s="2">
        <v>25</v>
      </c>
      <c r="H20" s="21"/>
      <c r="I20" s="21"/>
      <c r="K20" s="2">
        <f>G20</f>
        <v>25</v>
      </c>
    </row>
    <row r="21" spans="1:24" x14ac:dyDescent="0.35">
      <c r="A21" s="13"/>
      <c r="B21" s="13"/>
      <c r="C21" s="13"/>
      <c r="D21" s="13"/>
      <c r="E21" s="15" t="s">
        <v>0</v>
      </c>
      <c r="F21" s="15" t="s">
        <v>136</v>
      </c>
      <c r="G21" s="2">
        <v>45</v>
      </c>
      <c r="H21" s="21"/>
      <c r="I21" s="21"/>
      <c r="J21" s="2">
        <f>G21</f>
        <v>45</v>
      </c>
    </row>
    <row r="22" spans="1:24" x14ac:dyDescent="0.35">
      <c r="A22" s="13"/>
      <c r="B22" s="13"/>
      <c r="C22" s="13"/>
      <c r="D22" s="13"/>
      <c r="E22" s="15" t="s">
        <v>26</v>
      </c>
      <c r="F22" s="15" t="s">
        <v>68</v>
      </c>
      <c r="G22" s="2">
        <v>179.64</v>
      </c>
      <c r="H22" s="21"/>
      <c r="I22" s="21"/>
      <c r="J22" s="2">
        <f>G22</f>
        <v>179.64</v>
      </c>
    </row>
    <row r="23" spans="1:24" x14ac:dyDescent="0.35">
      <c r="A23" s="13"/>
      <c r="B23" s="13"/>
      <c r="C23" s="13"/>
      <c r="D23" s="13"/>
      <c r="E23" s="15" t="s">
        <v>126</v>
      </c>
      <c r="F23" s="15" t="s">
        <v>127</v>
      </c>
      <c r="G23" s="2">
        <v>217.85</v>
      </c>
      <c r="H23" s="21">
        <v>181.54</v>
      </c>
      <c r="I23" s="21">
        <f>G23-H23</f>
        <v>36.31</v>
      </c>
      <c r="Q23" s="2">
        <f>H23</f>
        <v>181.54</v>
      </c>
    </row>
    <row r="24" spans="1:24" x14ac:dyDescent="0.35">
      <c r="A24" s="13">
        <v>44386</v>
      </c>
      <c r="B24" s="13"/>
      <c r="C24" s="13"/>
      <c r="D24" s="13"/>
      <c r="E24" s="15" t="s">
        <v>26</v>
      </c>
      <c r="F24" s="15" t="s">
        <v>121</v>
      </c>
      <c r="G24" s="2">
        <v>25</v>
      </c>
      <c r="H24" s="21"/>
      <c r="I24" s="21"/>
      <c r="K24" s="2">
        <f>G24</f>
        <v>25</v>
      </c>
    </row>
    <row r="25" spans="1:24" x14ac:dyDescent="0.35">
      <c r="A25" s="13"/>
      <c r="B25" s="13"/>
      <c r="C25" s="13"/>
      <c r="D25" s="13"/>
      <c r="E25" s="15" t="s">
        <v>0</v>
      </c>
      <c r="F25" s="15" t="s">
        <v>137</v>
      </c>
      <c r="G25" s="2">
        <v>44.8</v>
      </c>
      <c r="H25" s="21"/>
      <c r="I25" s="21"/>
      <c r="J25" s="2">
        <f>G25</f>
        <v>44.8</v>
      </c>
    </row>
    <row r="26" spans="1:24" x14ac:dyDescent="0.35">
      <c r="A26" s="13"/>
      <c r="B26" s="13"/>
      <c r="C26" s="13"/>
      <c r="D26" s="13"/>
      <c r="E26" s="15" t="s">
        <v>138</v>
      </c>
      <c r="F26" s="15" t="s">
        <v>139</v>
      </c>
      <c r="G26" s="2">
        <v>85</v>
      </c>
      <c r="H26" s="21"/>
      <c r="I26" s="21"/>
      <c r="K26" s="2">
        <f>G26</f>
        <v>85</v>
      </c>
    </row>
    <row r="27" spans="1:24" x14ac:dyDescent="0.35">
      <c r="A27" s="13"/>
      <c r="B27" s="13"/>
      <c r="C27" s="13"/>
      <c r="D27" s="13"/>
      <c r="E27" s="15" t="s">
        <v>26</v>
      </c>
      <c r="F27" s="15" t="s">
        <v>72</v>
      </c>
      <c r="G27" s="2">
        <v>179.84</v>
      </c>
      <c r="H27" s="21"/>
      <c r="I27" s="21"/>
      <c r="J27" s="2">
        <f>G27</f>
        <v>179.84</v>
      </c>
    </row>
    <row r="28" spans="1:24" x14ac:dyDescent="0.35">
      <c r="A28" s="13"/>
      <c r="B28" s="13"/>
      <c r="C28" s="13"/>
      <c r="D28" s="13"/>
      <c r="E28" s="15" t="s">
        <v>26</v>
      </c>
      <c r="F28" s="15" t="s">
        <v>140</v>
      </c>
      <c r="G28" s="2">
        <v>683.71</v>
      </c>
      <c r="H28" s="21">
        <v>569.76</v>
      </c>
      <c r="I28" s="21">
        <f>G28-H28</f>
        <v>113.95000000000005</v>
      </c>
      <c r="X28" s="2">
        <f>H28</f>
        <v>569.76</v>
      </c>
    </row>
    <row r="29" spans="1:24" x14ac:dyDescent="0.35">
      <c r="A29" s="13"/>
      <c r="B29" s="13"/>
      <c r="C29" s="13"/>
      <c r="D29" s="13"/>
      <c r="E29" s="15" t="s">
        <v>126</v>
      </c>
      <c r="F29" s="15" t="s">
        <v>127</v>
      </c>
      <c r="G29" s="2">
        <v>863.98</v>
      </c>
      <c r="H29" s="21">
        <v>719.98</v>
      </c>
      <c r="I29" s="21">
        <f>G29-H29</f>
        <v>144</v>
      </c>
      <c r="Q29" s="2">
        <f>H29</f>
        <v>719.98</v>
      </c>
    </row>
    <row r="30" spans="1:24" x14ac:dyDescent="0.35">
      <c r="A30" s="13">
        <v>44453</v>
      </c>
      <c r="B30" s="13"/>
      <c r="C30" s="13"/>
      <c r="D30" s="13"/>
      <c r="E30" s="15" t="s">
        <v>0</v>
      </c>
      <c r="F30" s="15" t="s">
        <v>141</v>
      </c>
      <c r="G30" s="2">
        <v>45</v>
      </c>
      <c r="H30" s="21"/>
      <c r="I30" s="21"/>
      <c r="J30" s="2">
        <f>G30</f>
        <v>45</v>
      </c>
    </row>
    <row r="31" spans="1:24" x14ac:dyDescent="0.35">
      <c r="A31" s="13"/>
      <c r="B31" s="13"/>
      <c r="C31" s="13"/>
      <c r="D31" s="13"/>
      <c r="E31" s="15" t="s">
        <v>0</v>
      </c>
      <c r="F31" s="15" t="s">
        <v>142</v>
      </c>
      <c r="G31" s="2">
        <v>45</v>
      </c>
      <c r="H31" s="21"/>
      <c r="I31" s="21"/>
      <c r="J31" s="2">
        <f>G31</f>
        <v>45</v>
      </c>
    </row>
    <row r="32" spans="1:24" x14ac:dyDescent="0.35">
      <c r="A32" s="13"/>
      <c r="B32" s="13"/>
      <c r="C32" s="13"/>
      <c r="D32" s="13"/>
      <c r="E32" s="15" t="s">
        <v>26</v>
      </c>
      <c r="F32" s="15" t="s">
        <v>121</v>
      </c>
      <c r="G32" s="2">
        <v>50</v>
      </c>
      <c r="H32" s="21"/>
      <c r="I32" s="21"/>
      <c r="K32" s="2">
        <f>G32</f>
        <v>50</v>
      </c>
    </row>
    <row r="33" spans="1:26" x14ac:dyDescent="0.35">
      <c r="A33" s="13"/>
      <c r="B33" s="13"/>
      <c r="C33" s="13"/>
      <c r="D33" s="13"/>
      <c r="E33" s="15" t="s">
        <v>143</v>
      </c>
      <c r="F33" s="15" t="s">
        <v>144</v>
      </c>
      <c r="G33" s="2">
        <v>164.4</v>
      </c>
      <c r="H33" s="21">
        <v>137</v>
      </c>
      <c r="I33" s="21">
        <f>G33-H33</f>
        <v>27.400000000000006</v>
      </c>
      <c r="V33" s="2">
        <f>H33</f>
        <v>137</v>
      </c>
    </row>
    <row r="34" spans="1:26" x14ac:dyDescent="0.35">
      <c r="A34" s="13"/>
      <c r="B34" s="13"/>
      <c r="C34" s="13"/>
      <c r="D34" s="13"/>
      <c r="E34" s="15" t="s">
        <v>26</v>
      </c>
      <c r="F34" s="15" t="s">
        <v>145</v>
      </c>
      <c r="G34" s="2">
        <v>359.28</v>
      </c>
      <c r="H34" s="21"/>
      <c r="I34" s="21"/>
      <c r="J34" s="2">
        <f>G34</f>
        <v>359.28</v>
      </c>
    </row>
    <row r="35" spans="1:26" x14ac:dyDescent="0.35">
      <c r="A35" s="13"/>
      <c r="B35" s="13"/>
      <c r="C35" s="13"/>
      <c r="D35" s="13"/>
      <c r="E35" s="15" t="s">
        <v>126</v>
      </c>
      <c r="F35" s="15" t="s">
        <v>127</v>
      </c>
      <c r="G35" s="2">
        <v>863.98</v>
      </c>
      <c r="H35" s="21">
        <v>719.98</v>
      </c>
      <c r="I35" s="21">
        <f>G35-H35</f>
        <v>144</v>
      </c>
      <c r="Q35" s="2">
        <f>H35</f>
        <v>719.98</v>
      </c>
    </row>
    <row r="36" spans="1:26" x14ac:dyDescent="0.35">
      <c r="A36" s="13"/>
      <c r="B36" s="13"/>
      <c r="C36" s="13"/>
      <c r="D36" s="13"/>
      <c r="E36" s="15" t="s">
        <v>126</v>
      </c>
      <c r="F36" s="15" t="s">
        <v>127</v>
      </c>
      <c r="G36" s="2">
        <v>1079.3599999999999</v>
      </c>
      <c r="H36" s="21">
        <v>899.46</v>
      </c>
      <c r="I36" s="21">
        <f>G36-H36</f>
        <v>179.89999999999986</v>
      </c>
      <c r="Q36" s="2">
        <f>H36</f>
        <v>899.46</v>
      </c>
    </row>
    <row r="37" spans="1:26" x14ac:dyDescent="0.35">
      <c r="A37" s="13">
        <v>44469</v>
      </c>
      <c r="E37" s="15" t="s">
        <v>146</v>
      </c>
      <c r="F37" s="15" t="s">
        <v>147</v>
      </c>
      <c r="G37" s="2">
        <v>1130.4000000000001</v>
      </c>
      <c r="H37" s="21">
        <v>942</v>
      </c>
      <c r="I37" s="21">
        <f>G37-H37</f>
        <v>188.40000000000009</v>
      </c>
      <c r="Z37" s="2">
        <f>H37</f>
        <v>942</v>
      </c>
    </row>
    <row r="38" spans="1:26" x14ac:dyDescent="0.35">
      <c r="A38" s="13">
        <v>44483</v>
      </c>
      <c r="B38" s="78">
        <v>101458</v>
      </c>
      <c r="C38" s="13"/>
      <c r="D38" s="13"/>
      <c r="E38" s="15" t="s">
        <v>71</v>
      </c>
      <c r="F38" s="15" t="s">
        <v>148</v>
      </c>
      <c r="G38" s="2">
        <v>25</v>
      </c>
      <c r="H38" s="21"/>
      <c r="I38" s="21"/>
      <c r="S38" s="2">
        <f>G38</f>
        <v>25</v>
      </c>
    </row>
    <row r="39" spans="1:26" x14ac:dyDescent="0.35">
      <c r="A39" s="13">
        <v>44524</v>
      </c>
      <c r="B39" s="13"/>
      <c r="C39" s="13"/>
      <c r="D39" s="13"/>
      <c r="E39" s="15" t="s">
        <v>26</v>
      </c>
      <c r="F39" s="15" t="s">
        <v>180</v>
      </c>
      <c r="G39" s="2">
        <v>25</v>
      </c>
      <c r="H39" s="21"/>
      <c r="I39" s="21"/>
      <c r="K39" s="2">
        <f>G39</f>
        <v>25</v>
      </c>
    </row>
    <row r="40" spans="1:26" x14ac:dyDescent="0.35">
      <c r="A40" s="13">
        <v>44524</v>
      </c>
      <c r="B40" s="13"/>
      <c r="C40" s="13"/>
      <c r="D40" s="13"/>
      <c r="E40" s="15" t="s">
        <v>26</v>
      </c>
      <c r="F40" s="15" t="s">
        <v>181</v>
      </c>
      <c r="G40" s="2">
        <v>25</v>
      </c>
      <c r="H40" s="21"/>
      <c r="I40" s="21"/>
      <c r="K40" s="2">
        <f>G40</f>
        <v>25</v>
      </c>
    </row>
    <row r="41" spans="1:26" x14ac:dyDescent="0.35">
      <c r="A41" s="13">
        <v>44524</v>
      </c>
      <c r="B41" s="13"/>
      <c r="C41" s="13"/>
      <c r="D41" s="13"/>
      <c r="E41" s="15" t="s">
        <v>0</v>
      </c>
      <c r="F41" s="15" t="s">
        <v>55</v>
      </c>
      <c r="G41" s="2">
        <v>44.8</v>
      </c>
      <c r="H41" s="21"/>
      <c r="I41" s="21"/>
      <c r="J41" s="2">
        <f>G41</f>
        <v>44.8</v>
      </c>
    </row>
    <row r="42" spans="1:26" x14ac:dyDescent="0.35">
      <c r="A42" s="13">
        <v>44524</v>
      </c>
      <c r="B42" s="13"/>
      <c r="C42" s="13"/>
      <c r="D42" s="13"/>
      <c r="E42" s="15" t="s">
        <v>0</v>
      </c>
      <c r="F42" s="15" t="s">
        <v>151</v>
      </c>
      <c r="G42" s="2">
        <v>45</v>
      </c>
      <c r="H42" s="21"/>
      <c r="I42" s="21"/>
      <c r="J42" s="2">
        <f>G42</f>
        <v>45</v>
      </c>
    </row>
    <row r="43" spans="1:26" x14ac:dyDescent="0.35">
      <c r="A43" s="13">
        <v>44524</v>
      </c>
      <c r="B43" s="13"/>
      <c r="C43" s="13">
        <v>44467</v>
      </c>
      <c r="D43" s="78">
        <v>729478095</v>
      </c>
      <c r="E43" s="15" t="s">
        <v>126</v>
      </c>
      <c r="F43" s="15" t="s">
        <v>127</v>
      </c>
      <c r="G43" s="2">
        <v>81.06</v>
      </c>
      <c r="H43" s="21">
        <v>67.55</v>
      </c>
      <c r="I43" s="21">
        <f>G43-H43</f>
        <v>13.510000000000005</v>
      </c>
      <c r="Q43" s="2">
        <f>H43</f>
        <v>67.55</v>
      </c>
    </row>
    <row r="44" spans="1:26" x14ac:dyDescent="0.35">
      <c r="A44" s="13">
        <v>44524</v>
      </c>
      <c r="B44" s="13"/>
      <c r="C44" s="13"/>
      <c r="D44" s="13"/>
      <c r="E44" s="15" t="s">
        <v>26</v>
      </c>
      <c r="F44" s="15" t="s">
        <v>182</v>
      </c>
      <c r="G44" s="2">
        <v>179.64</v>
      </c>
      <c r="H44" s="21"/>
      <c r="I44" s="21"/>
      <c r="J44" s="2">
        <f>G44</f>
        <v>179.64</v>
      </c>
    </row>
    <row r="45" spans="1:26" x14ac:dyDescent="0.35">
      <c r="A45" s="13">
        <v>44524</v>
      </c>
      <c r="B45" s="13"/>
      <c r="C45" s="13"/>
      <c r="D45" s="13"/>
      <c r="E45" s="15" t="s">
        <v>26</v>
      </c>
      <c r="F45" s="15" t="s">
        <v>183</v>
      </c>
      <c r="G45" s="2">
        <v>179.84</v>
      </c>
      <c r="H45" s="21"/>
      <c r="I45" s="21"/>
      <c r="J45" s="2">
        <f>G45</f>
        <v>179.84</v>
      </c>
    </row>
    <row r="46" spans="1:26" x14ac:dyDescent="0.35">
      <c r="A46" s="13">
        <v>44524</v>
      </c>
      <c r="B46" s="13"/>
      <c r="C46" s="13"/>
      <c r="D46" s="13"/>
      <c r="E46" s="15" t="s">
        <v>26</v>
      </c>
      <c r="F46" s="15" t="s">
        <v>184</v>
      </c>
      <c r="G46" s="2">
        <v>187.48</v>
      </c>
      <c r="H46" s="5">
        <v>156.22999999999999</v>
      </c>
      <c r="I46" s="5">
        <f>G46-H46</f>
        <v>31.25</v>
      </c>
      <c r="Z46" s="2">
        <f>H46</f>
        <v>156.22999999999999</v>
      </c>
    </row>
    <row r="47" spans="1:26" x14ac:dyDescent="0.35">
      <c r="A47" s="13">
        <v>44524</v>
      </c>
      <c r="B47" s="13"/>
      <c r="C47" s="13">
        <v>44496</v>
      </c>
      <c r="D47" s="78">
        <v>729478095</v>
      </c>
      <c r="E47" s="15" t="s">
        <v>126</v>
      </c>
      <c r="G47" s="2">
        <v>192.52</v>
      </c>
      <c r="H47" s="5">
        <v>160.43</v>
      </c>
      <c r="I47" s="5">
        <f>G47-H47</f>
        <v>32.090000000000003</v>
      </c>
      <c r="Q47" s="2">
        <f>H47</f>
        <v>160.43</v>
      </c>
    </row>
    <row r="48" spans="1:26" s="9" customFormat="1" x14ac:dyDescent="0.35">
      <c r="A48" s="13">
        <v>44524</v>
      </c>
      <c r="B48" s="53"/>
      <c r="C48" s="53">
        <v>44460</v>
      </c>
      <c r="D48" s="78">
        <v>120431530</v>
      </c>
      <c r="E48" s="15" t="s">
        <v>74</v>
      </c>
      <c r="F48" s="15" t="s">
        <v>152</v>
      </c>
      <c r="G48" s="2">
        <v>240</v>
      </c>
      <c r="H48" s="21">
        <v>200</v>
      </c>
      <c r="I48" s="21">
        <f>G48-H48</f>
        <v>40</v>
      </c>
      <c r="J48" s="2"/>
      <c r="K48" s="2"/>
      <c r="L48" s="2"/>
      <c r="M48" s="2"/>
      <c r="N48" s="2">
        <f>H48</f>
        <v>200</v>
      </c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7" x14ac:dyDescent="0.35">
      <c r="A49" s="13">
        <v>44524</v>
      </c>
      <c r="B49" s="13"/>
      <c r="C49" s="13">
        <v>44470</v>
      </c>
      <c r="D49" s="78">
        <v>121588477</v>
      </c>
      <c r="E49" s="15" t="s">
        <v>54</v>
      </c>
      <c r="F49" s="15" t="s">
        <v>21</v>
      </c>
      <c r="G49" s="2">
        <v>240.24</v>
      </c>
      <c r="H49" s="21">
        <v>200.2</v>
      </c>
      <c r="I49" s="21">
        <f>G49-H49</f>
        <v>40.04000000000002</v>
      </c>
      <c r="T49" s="2">
        <f>H49</f>
        <v>200.2</v>
      </c>
    </row>
    <row r="50" spans="1:27" x14ac:dyDescent="0.35">
      <c r="A50" s="13">
        <v>44524</v>
      </c>
      <c r="B50" s="13"/>
      <c r="C50" s="13"/>
      <c r="D50" s="13"/>
      <c r="E50" s="15" t="s">
        <v>153</v>
      </c>
      <c r="F50" s="15" t="s">
        <v>67</v>
      </c>
      <c r="G50" s="2">
        <v>35</v>
      </c>
      <c r="H50" s="21"/>
      <c r="I50" s="21"/>
      <c r="M50" s="2">
        <f>G50</f>
        <v>35</v>
      </c>
    </row>
    <row r="51" spans="1:27" x14ac:dyDescent="0.35">
      <c r="A51" s="13">
        <v>44567</v>
      </c>
      <c r="B51" s="78">
        <v>101464</v>
      </c>
      <c r="C51" s="13"/>
      <c r="D51" s="13"/>
      <c r="E51" s="15" t="s">
        <v>185</v>
      </c>
      <c r="F51" s="15" t="s">
        <v>186</v>
      </c>
      <c r="G51" s="2">
        <v>100</v>
      </c>
      <c r="H51" s="21"/>
      <c r="I51" s="21"/>
      <c r="R51" s="2">
        <f>G51</f>
        <v>100</v>
      </c>
    </row>
    <row r="52" spans="1:27" x14ac:dyDescent="0.35">
      <c r="A52" s="13"/>
      <c r="B52" s="13"/>
      <c r="C52" s="13"/>
      <c r="D52" s="13"/>
      <c r="E52" s="15" t="s">
        <v>26</v>
      </c>
      <c r="F52" s="15" t="s">
        <v>187</v>
      </c>
      <c r="G52" s="2">
        <v>25</v>
      </c>
      <c r="K52" s="2">
        <f>G52</f>
        <v>25</v>
      </c>
    </row>
    <row r="53" spans="1:27" x14ac:dyDescent="0.35">
      <c r="A53" s="13"/>
      <c r="B53" s="13"/>
      <c r="C53" s="13"/>
      <c r="D53" s="13"/>
      <c r="E53" s="15" t="s">
        <v>26</v>
      </c>
      <c r="F53" s="15" t="s">
        <v>188</v>
      </c>
      <c r="G53" s="2">
        <v>25</v>
      </c>
      <c r="H53" s="21"/>
      <c r="I53" s="21"/>
      <c r="K53" s="2">
        <f>G53</f>
        <v>25</v>
      </c>
    </row>
    <row r="54" spans="1:27" x14ac:dyDescent="0.35">
      <c r="A54" s="13"/>
      <c r="B54" s="13"/>
      <c r="C54" s="13"/>
      <c r="D54" s="13"/>
      <c r="E54" s="15" t="s">
        <v>0</v>
      </c>
      <c r="F54" s="15" t="s">
        <v>189</v>
      </c>
      <c r="G54" s="2">
        <v>44.8</v>
      </c>
      <c r="H54" s="21"/>
      <c r="I54" s="21"/>
      <c r="J54" s="2">
        <f>G54</f>
        <v>44.8</v>
      </c>
    </row>
    <row r="55" spans="1:27" x14ac:dyDescent="0.35">
      <c r="A55" s="13"/>
      <c r="B55" s="13"/>
      <c r="C55" s="13"/>
      <c r="D55" s="13"/>
      <c r="E55" s="15" t="s">
        <v>0</v>
      </c>
      <c r="F55" s="15" t="s">
        <v>190</v>
      </c>
      <c r="G55" s="2">
        <v>45</v>
      </c>
      <c r="H55" s="21"/>
      <c r="I55" s="21"/>
      <c r="J55" s="2">
        <f t="shared" ref="J55:J57" si="0">G55</f>
        <v>45</v>
      </c>
    </row>
    <row r="56" spans="1:27" x14ac:dyDescent="0.35">
      <c r="A56" s="13"/>
      <c r="B56" s="13"/>
      <c r="C56" s="13"/>
      <c r="D56" s="13"/>
      <c r="E56" s="15" t="s">
        <v>26</v>
      </c>
      <c r="F56" s="15" t="s">
        <v>191</v>
      </c>
      <c r="G56" s="2">
        <v>179.64</v>
      </c>
      <c r="H56" s="21"/>
      <c r="I56" s="21"/>
      <c r="J56" s="2">
        <f t="shared" si="0"/>
        <v>179.64</v>
      </c>
    </row>
    <row r="57" spans="1:27" x14ac:dyDescent="0.35">
      <c r="A57" s="13"/>
      <c r="B57" s="13"/>
      <c r="C57" s="13"/>
      <c r="D57" s="13"/>
      <c r="E57" s="15" t="s">
        <v>26</v>
      </c>
      <c r="F57" s="15" t="s">
        <v>192</v>
      </c>
      <c r="G57" s="2">
        <v>179.84</v>
      </c>
      <c r="J57" s="2">
        <f t="shared" si="0"/>
        <v>179.84</v>
      </c>
    </row>
    <row r="58" spans="1:27" x14ac:dyDescent="0.35">
      <c r="A58" s="53"/>
      <c r="B58" s="53"/>
      <c r="C58" s="53"/>
      <c r="D58" s="53"/>
      <c r="E58" s="46"/>
      <c r="F58" s="46"/>
      <c r="G58" s="25"/>
      <c r="H58" s="52"/>
      <c r="I58" s="52"/>
    </row>
    <row r="59" spans="1:27" x14ac:dyDescent="0.35">
      <c r="A59" s="13"/>
      <c r="B59" s="13"/>
      <c r="C59" s="13"/>
      <c r="D59" s="13"/>
      <c r="G59" s="2">
        <f t="shared" ref="G59:Z59" si="1">SUM(G2:G58)</f>
        <v>13771.23</v>
      </c>
      <c r="H59" s="2">
        <f t="shared" si="1"/>
        <v>7239.91</v>
      </c>
      <c r="I59" s="2">
        <f t="shared" si="1"/>
        <v>1448.0099999999998</v>
      </c>
      <c r="J59" s="2">
        <f t="shared" si="1"/>
        <v>2217.2399999999998</v>
      </c>
      <c r="K59" s="2">
        <f t="shared" si="1"/>
        <v>406.95</v>
      </c>
      <c r="L59" s="2">
        <f t="shared" si="1"/>
        <v>549.82000000000005</v>
      </c>
      <c r="M59" s="2">
        <f t="shared" si="1"/>
        <v>90</v>
      </c>
      <c r="N59" s="2">
        <f t="shared" si="1"/>
        <v>260</v>
      </c>
      <c r="O59" s="2">
        <f t="shared" si="1"/>
        <v>0</v>
      </c>
      <c r="P59" s="2">
        <f t="shared" si="1"/>
        <v>0</v>
      </c>
      <c r="Q59" s="2">
        <f t="shared" si="1"/>
        <v>3223.9500000000003</v>
      </c>
      <c r="R59" s="2">
        <f t="shared" si="1"/>
        <v>1806.25</v>
      </c>
      <c r="S59" s="2">
        <f t="shared" si="1"/>
        <v>25</v>
      </c>
      <c r="T59" s="2">
        <f t="shared" si="1"/>
        <v>400.95</v>
      </c>
      <c r="U59" s="2">
        <f t="shared" si="1"/>
        <v>0</v>
      </c>
      <c r="V59" s="2">
        <f t="shared" si="1"/>
        <v>137</v>
      </c>
      <c r="W59" s="2">
        <f t="shared" si="1"/>
        <v>0</v>
      </c>
      <c r="X59" s="2">
        <f t="shared" si="1"/>
        <v>1983.93</v>
      </c>
      <c r="Y59" s="2">
        <f t="shared" si="1"/>
        <v>0</v>
      </c>
      <c r="Z59" s="2">
        <f t="shared" si="1"/>
        <v>1222.1300000000001</v>
      </c>
      <c r="AA59" s="2">
        <f>SUM(I59:Z59)</f>
        <v>13771.23</v>
      </c>
    </row>
    <row r="60" spans="1:27" x14ac:dyDescent="0.35">
      <c r="A60" s="13" t="s">
        <v>58</v>
      </c>
      <c r="B60" s="13"/>
      <c r="C60" s="13"/>
      <c r="D60" s="13"/>
      <c r="G60" s="8">
        <f>J59</f>
        <v>2217.2399999999998</v>
      </c>
      <c r="H60" s="2"/>
      <c r="I60" s="2"/>
    </row>
    <row r="61" spans="1:27" s="7" customFormat="1" x14ac:dyDescent="0.35">
      <c r="A61" s="13"/>
      <c r="B61" s="13"/>
      <c r="C61" s="13"/>
      <c r="D61" s="13"/>
      <c r="E61"/>
      <c r="F61"/>
      <c r="G61" s="2">
        <f>G59-G60</f>
        <v>11553.99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7" x14ac:dyDescent="0.35">
      <c r="A62" s="13"/>
      <c r="B62" s="13"/>
      <c r="C62" s="13"/>
      <c r="D62" s="13"/>
      <c r="AA62" s="2"/>
    </row>
    <row r="63" spans="1:27" x14ac:dyDescent="0.35">
      <c r="A63" s="13"/>
      <c r="B63" s="13"/>
      <c r="C63" s="13"/>
      <c r="D63" s="13"/>
      <c r="AA63" s="2"/>
    </row>
    <row r="64" spans="1:27" x14ac:dyDescent="0.35">
      <c r="AA64" s="2"/>
    </row>
    <row r="65" spans="1:26" x14ac:dyDescent="0.35">
      <c r="A65" s="13"/>
      <c r="B65" s="13"/>
      <c r="C65" s="13"/>
      <c r="D65" s="13"/>
    </row>
    <row r="66" spans="1:26" x14ac:dyDescent="0.3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x14ac:dyDescent="0.3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9" spans="1:26" s="7" customFormat="1" x14ac:dyDescent="0.35">
      <c r="A69"/>
      <c r="B69"/>
      <c r="C69"/>
      <c r="D69"/>
      <c r="E69"/>
      <c r="F69"/>
      <c r="G69" s="2"/>
      <c r="H69" s="5"/>
      <c r="I69" s="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s="7" customFormat="1" x14ac:dyDescent="0.35">
      <c r="A70"/>
      <c r="B70"/>
      <c r="C70"/>
      <c r="D70"/>
      <c r="E70"/>
      <c r="F70"/>
      <c r="G70" s="2"/>
      <c r="H70" s="5"/>
      <c r="I70" s="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35">
      <c r="A71" s="13"/>
      <c r="B71" s="13"/>
      <c r="C71" s="13"/>
      <c r="D71" s="13"/>
    </row>
    <row r="72" spans="1:26" x14ac:dyDescent="0.35">
      <c r="A72" s="13"/>
      <c r="B72" s="13"/>
      <c r="C72" s="13"/>
      <c r="D72" s="13"/>
    </row>
    <row r="73" spans="1:26" x14ac:dyDescent="0.35">
      <c r="A73" s="13"/>
      <c r="B73" s="13"/>
      <c r="C73" s="13"/>
      <c r="D73" s="13"/>
    </row>
    <row r="74" spans="1:26" x14ac:dyDescent="0.35">
      <c r="A74" s="13"/>
      <c r="B74" s="13"/>
      <c r="C74" s="13"/>
      <c r="D74" s="13"/>
    </row>
    <row r="75" spans="1:26" x14ac:dyDescent="0.35">
      <c r="A75" s="13"/>
      <c r="B75" s="13"/>
      <c r="C75" s="13"/>
      <c r="D75" s="13"/>
    </row>
    <row r="76" spans="1:26" x14ac:dyDescent="0.35">
      <c r="A76" s="13"/>
      <c r="B76" s="13"/>
      <c r="C76" s="13"/>
      <c r="D76" s="13"/>
    </row>
    <row r="77" spans="1:26" x14ac:dyDescent="0.35">
      <c r="A77" s="13"/>
      <c r="B77" s="13"/>
      <c r="C77" s="13"/>
      <c r="D77" s="13"/>
    </row>
    <row r="78" spans="1:26" x14ac:dyDescent="0.35">
      <c r="A78" s="13"/>
      <c r="B78" s="13"/>
      <c r="C78" s="13"/>
      <c r="D78" s="13"/>
    </row>
    <row r="79" spans="1:26" x14ac:dyDescent="0.35">
      <c r="A79" s="13"/>
      <c r="B79" s="13"/>
      <c r="C79" s="13"/>
      <c r="D79" s="13"/>
    </row>
    <row r="80" spans="1:26" x14ac:dyDescent="0.35">
      <c r="A80" s="13"/>
      <c r="B80" s="13"/>
      <c r="C80" s="13"/>
      <c r="D80" s="13"/>
    </row>
    <row r="81" spans="1:4" x14ac:dyDescent="0.35">
      <c r="A81" s="13"/>
      <c r="B81" s="13"/>
      <c r="C81" s="13"/>
      <c r="D81" s="13"/>
    </row>
    <row r="82" spans="1:4" x14ac:dyDescent="0.35">
      <c r="A82" s="13"/>
      <c r="B82" s="13"/>
      <c r="C82" s="13"/>
      <c r="D82" s="13"/>
    </row>
  </sheetData>
  <pageMargins left="0.25" right="0.25" top="0.75" bottom="0.75" header="0.3" footer="0.3"/>
  <pageSetup paperSize="9" scale="63" fitToHeight="0" orientation="landscape" r:id="rId1"/>
  <headerFooter>
    <oddHeader>&amp;C&amp;"-,Bold"&amp;14Barford St John and St Michael
Payments for the Year Ended 31st March 2022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8"/>
  <sheetViews>
    <sheetView topLeftCell="A34" zoomScaleNormal="100" workbookViewId="0">
      <selection activeCell="Q44" sqref="Q44"/>
    </sheetView>
  </sheetViews>
  <sheetFormatPr defaultRowHeight="14.5" x14ac:dyDescent="0.35"/>
  <cols>
    <col min="1" max="1" width="34.08984375" customWidth="1"/>
    <col min="2" max="2" width="8.90625" bestFit="1" customWidth="1"/>
    <col min="3" max="3" width="1.54296875" customWidth="1"/>
    <col min="4" max="4" width="9.1796875" bestFit="1" customWidth="1"/>
    <col min="5" max="5" width="1.54296875" customWidth="1"/>
    <col min="6" max="6" width="9.1796875" bestFit="1" customWidth="1"/>
    <col min="7" max="7" width="1.54296875" customWidth="1"/>
    <col min="8" max="8" width="10.36328125" bestFit="1" customWidth="1"/>
    <col min="9" max="9" width="1.54296875" customWidth="1"/>
    <col min="10" max="10" width="9.1796875" customWidth="1"/>
    <col min="11" max="11" width="7.26953125" hidden="1" customWidth="1"/>
    <col min="12" max="12" width="7.7265625" hidden="1" customWidth="1"/>
    <col min="13" max="13" width="2.7265625" customWidth="1"/>
  </cols>
  <sheetData>
    <row r="1" spans="1:12" x14ac:dyDescent="0.35">
      <c r="B1" s="68" t="s">
        <v>161</v>
      </c>
      <c r="C1" s="69"/>
      <c r="D1" s="71" t="s">
        <v>162</v>
      </c>
      <c r="E1" s="69"/>
      <c r="F1" s="54" t="s">
        <v>162</v>
      </c>
      <c r="G1" s="54"/>
      <c r="H1" s="54" t="s">
        <v>162</v>
      </c>
      <c r="I1" s="54"/>
      <c r="J1" s="70" t="s">
        <v>170</v>
      </c>
      <c r="K1" s="11" t="s">
        <v>31</v>
      </c>
      <c r="L1" s="11" t="s">
        <v>60</v>
      </c>
    </row>
    <row r="2" spans="1:12" x14ac:dyDescent="0.35">
      <c r="B2" s="68" t="s">
        <v>166</v>
      </c>
      <c r="C2" s="69"/>
      <c r="D2" s="71" t="s">
        <v>167</v>
      </c>
      <c r="E2" s="69"/>
      <c r="F2" s="54" t="s">
        <v>166</v>
      </c>
      <c r="G2" s="54"/>
      <c r="H2" s="54" t="s">
        <v>169</v>
      </c>
      <c r="I2" s="54"/>
      <c r="J2" s="70" t="s">
        <v>167</v>
      </c>
      <c r="K2" s="11"/>
      <c r="L2" s="11"/>
    </row>
    <row r="3" spans="1:12" x14ac:dyDescent="0.35">
      <c r="A3" s="9" t="s">
        <v>28</v>
      </c>
      <c r="B3" s="55"/>
      <c r="C3" s="9"/>
      <c r="D3" s="55"/>
      <c r="J3" s="59"/>
    </row>
    <row r="4" spans="1:12" x14ac:dyDescent="0.35">
      <c r="A4" t="s">
        <v>13</v>
      </c>
      <c r="B4" s="56">
        <v>9750</v>
      </c>
      <c r="D4" s="75">
        <v>10000</v>
      </c>
      <c r="F4" s="2">
        <f>Income!E28</f>
        <v>10000</v>
      </c>
      <c r="G4" s="2"/>
      <c r="H4" s="2"/>
      <c r="I4" s="2"/>
      <c r="J4" s="72"/>
      <c r="K4" s="10">
        <f t="shared" ref="K4:K14" si="0">F4-B4</f>
        <v>250</v>
      </c>
      <c r="L4" s="12">
        <f>K4/B4</f>
        <v>2.564102564102564E-2</v>
      </c>
    </row>
    <row r="5" spans="1:12" x14ac:dyDescent="0.35">
      <c r="A5" t="s">
        <v>14</v>
      </c>
      <c r="B5" s="56">
        <v>709</v>
      </c>
      <c r="D5" s="75">
        <v>709</v>
      </c>
      <c r="F5" s="2">
        <f>Income!F28</f>
        <v>709</v>
      </c>
      <c r="G5" s="2"/>
      <c r="H5" s="2"/>
      <c r="I5" s="2"/>
      <c r="J5" s="72"/>
      <c r="K5" s="10">
        <f t="shared" si="0"/>
        <v>0</v>
      </c>
      <c r="L5" s="12">
        <f>K5/B5</f>
        <v>0</v>
      </c>
    </row>
    <row r="6" spans="1:12" x14ac:dyDescent="0.35">
      <c r="A6" t="s">
        <v>174</v>
      </c>
      <c r="B6" s="56">
        <v>14.16</v>
      </c>
      <c r="D6" s="75">
        <v>0</v>
      </c>
      <c r="F6" s="2">
        <f>Income!G28</f>
        <v>0</v>
      </c>
      <c r="G6" s="2"/>
      <c r="H6" s="2"/>
      <c r="I6" s="2"/>
      <c r="J6" s="72"/>
      <c r="K6" s="10">
        <f t="shared" si="0"/>
        <v>-14.16</v>
      </c>
      <c r="L6" s="12">
        <f>K6/B6</f>
        <v>-1</v>
      </c>
    </row>
    <row r="7" spans="1:12" x14ac:dyDescent="0.35">
      <c r="A7" t="s">
        <v>173</v>
      </c>
      <c r="B7" s="56">
        <v>137</v>
      </c>
      <c r="D7" s="75">
        <v>140</v>
      </c>
      <c r="F7" s="2">
        <f>Income!H28</f>
        <v>0</v>
      </c>
      <c r="G7" s="2"/>
      <c r="H7" s="2"/>
      <c r="I7" s="2"/>
      <c r="J7" s="72"/>
      <c r="K7" s="10">
        <f t="shared" si="0"/>
        <v>-137</v>
      </c>
      <c r="L7" s="12">
        <v>0</v>
      </c>
    </row>
    <row r="8" spans="1:12" x14ac:dyDescent="0.35">
      <c r="A8" t="s">
        <v>51</v>
      </c>
      <c r="B8" s="56">
        <v>17.489999999999998</v>
      </c>
      <c r="D8" s="75">
        <v>17.489999999999998</v>
      </c>
      <c r="F8" s="2">
        <f>Income!I28</f>
        <v>17.63</v>
      </c>
      <c r="G8" s="2"/>
      <c r="H8" s="2"/>
      <c r="I8" s="2"/>
      <c r="J8" s="72"/>
      <c r="K8" s="10">
        <f t="shared" si="0"/>
        <v>0.14000000000000057</v>
      </c>
      <c r="L8" s="12">
        <f>K8/B8</f>
        <v>8.0045740423099251E-3</v>
      </c>
    </row>
    <row r="9" spans="1:12" x14ac:dyDescent="0.35">
      <c r="A9" t="s">
        <v>17</v>
      </c>
      <c r="B9" s="56">
        <v>2.79</v>
      </c>
      <c r="D9" s="75">
        <v>0</v>
      </c>
      <c r="F9" s="2">
        <f>Income!J28</f>
        <v>0.24</v>
      </c>
      <c r="G9" s="2"/>
      <c r="H9" s="2"/>
      <c r="I9" s="2"/>
      <c r="J9" s="72"/>
      <c r="K9" s="10">
        <f t="shared" si="0"/>
        <v>-2.5499999999999998</v>
      </c>
      <c r="L9" s="12">
        <f>K9/B9</f>
        <v>-0.91397849462365588</v>
      </c>
    </row>
    <row r="10" spans="1:12" x14ac:dyDescent="0.35">
      <c r="A10" t="s">
        <v>73</v>
      </c>
      <c r="B10" s="56">
        <v>302.5</v>
      </c>
      <c r="D10" s="75">
        <v>310</v>
      </c>
      <c r="F10" s="2">
        <f>Income!K28</f>
        <v>90</v>
      </c>
      <c r="G10" s="2"/>
      <c r="H10" s="2"/>
      <c r="I10" s="2"/>
      <c r="J10" s="72"/>
      <c r="K10" s="10">
        <f t="shared" si="0"/>
        <v>-212.5</v>
      </c>
      <c r="L10" s="12">
        <f>K10/B10</f>
        <v>-0.7024793388429752</v>
      </c>
    </row>
    <row r="11" spans="1:12" x14ac:dyDescent="0.35">
      <c r="A11" t="s">
        <v>9</v>
      </c>
      <c r="B11" s="56">
        <v>27300.47</v>
      </c>
      <c r="D11" s="75">
        <v>0</v>
      </c>
      <c r="F11" s="2">
        <f>Income!L28</f>
        <v>1069.75</v>
      </c>
      <c r="G11" s="2"/>
      <c r="H11" s="2"/>
      <c r="I11" s="2"/>
      <c r="J11" s="72"/>
      <c r="K11" s="10">
        <f t="shared" si="0"/>
        <v>-26230.720000000001</v>
      </c>
      <c r="L11" s="12">
        <v>1</v>
      </c>
    </row>
    <row r="12" spans="1:12" x14ac:dyDescent="0.35">
      <c r="A12" t="s">
        <v>119</v>
      </c>
      <c r="B12" s="56">
        <v>159.97999999999999</v>
      </c>
      <c r="D12" s="75">
        <v>0</v>
      </c>
      <c r="F12" s="2">
        <f>Income!M28</f>
        <v>0</v>
      </c>
      <c r="G12" s="2"/>
      <c r="H12" s="2"/>
      <c r="I12" s="2"/>
      <c r="J12" s="72"/>
      <c r="K12" s="10">
        <f t="shared" si="0"/>
        <v>-159.97999999999999</v>
      </c>
      <c r="L12" s="12">
        <v>0</v>
      </c>
    </row>
    <row r="13" spans="1:12" x14ac:dyDescent="0.35">
      <c r="A13" t="s">
        <v>101</v>
      </c>
      <c r="B13" s="57">
        <v>4574.3999999999996</v>
      </c>
      <c r="D13" s="76">
        <v>875</v>
      </c>
      <c r="F13" s="8">
        <f>Income!N28</f>
        <v>2932.53</v>
      </c>
      <c r="G13" s="2"/>
      <c r="H13" s="8"/>
      <c r="I13" s="2"/>
      <c r="J13" s="73"/>
      <c r="K13" s="10">
        <f t="shared" si="0"/>
        <v>-1641.8699999999994</v>
      </c>
      <c r="L13" s="22" t="s">
        <v>52</v>
      </c>
    </row>
    <row r="14" spans="1:12" x14ac:dyDescent="0.35">
      <c r="A14" s="9" t="s">
        <v>29</v>
      </c>
      <c r="B14" s="58">
        <f>SUM(B4:B13)</f>
        <v>42967.790000000008</v>
      </c>
      <c r="C14" s="25">
        <f t="shared" ref="C14:D14" si="1">SUM(C4:C13)</f>
        <v>0</v>
      </c>
      <c r="D14" s="77">
        <f t="shared" si="1"/>
        <v>12051.49</v>
      </c>
      <c r="F14" s="25">
        <f>SUM(F4:F13)</f>
        <v>14819.15</v>
      </c>
      <c r="G14" s="25"/>
      <c r="H14" s="25">
        <f>SUM(H4:H13)</f>
        <v>0</v>
      </c>
      <c r="I14" s="25"/>
      <c r="J14" s="74">
        <f>SUM(J4:J13)</f>
        <v>0</v>
      </c>
      <c r="K14" s="10">
        <f t="shared" si="0"/>
        <v>-28148.640000000007</v>
      </c>
      <c r="L14" s="12">
        <f>K14/B14</f>
        <v>-0.65511025817245894</v>
      </c>
    </row>
    <row r="15" spans="1:12" x14ac:dyDescent="0.35">
      <c r="B15" s="56"/>
      <c r="D15" s="56"/>
      <c r="F15" s="2"/>
      <c r="G15" s="2"/>
      <c r="H15" s="2"/>
      <c r="I15" s="2"/>
      <c r="J15" s="60"/>
    </row>
    <row r="16" spans="1:12" x14ac:dyDescent="0.35">
      <c r="A16" s="9" t="s">
        <v>30</v>
      </c>
      <c r="B16" s="56"/>
      <c r="C16" s="9"/>
      <c r="D16" s="56"/>
      <c r="F16" s="2"/>
      <c r="G16" s="2"/>
      <c r="H16" s="2"/>
      <c r="I16" s="2"/>
      <c r="J16" s="60"/>
    </row>
    <row r="17" spans="1:12" x14ac:dyDescent="0.35">
      <c r="A17" t="s">
        <v>32</v>
      </c>
      <c r="B17" s="56">
        <v>2911.32</v>
      </c>
      <c r="D17" s="65">
        <v>2416</v>
      </c>
      <c r="F17" s="2">
        <f>Expenditure!J59</f>
        <v>2217.2399999999998</v>
      </c>
      <c r="G17" s="2"/>
      <c r="H17" s="2"/>
      <c r="I17" s="2"/>
      <c r="J17" s="72"/>
      <c r="K17" s="10">
        <f t="shared" ref="K17:K34" si="2">F17-B17</f>
        <v>-694.08000000000038</v>
      </c>
      <c r="L17" s="12">
        <f>K17/B17</f>
        <v>-0.23840732039075072</v>
      </c>
    </row>
    <row r="18" spans="1:12" x14ac:dyDescent="0.35">
      <c r="A18" t="s">
        <v>3</v>
      </c>
      <c r="B18" s="56">
        <v>545.34</v>
      </c>
      <c r="D18" s="64">
        <v>570</v>
      </c>
      <c r="F18" s="2">
        <f>Expenditure!L59</f>
        <v>549.82000000000005</v>
      </c>
      <c r="G18" s="2"/>
      <c r="H18" s="2"/>
      <c r="I18" s="2"/>
      <c r="J18" s="72"/>
      <c r="K18" s="10">
        <f t="shared" si="2"/>
        <v>4.4800000000000182</v>
      </c>
      <c r="L18" s="12">
        <f>K18/B18</f>
        <v>8.2150584956174454E-3</v>
      </c>
    </row>
    <row r="19" spans="1:12" x14ac:dyDescent="0.35">
      <c r="A19" t="s">
        <v>115</v>
      </c>
      <c r="B19" s="56">
        <v>328.82</v>
      </c>
      <c r="D19" s="64">
        <v>213</v>
      </c>
      <c r="F19" s="2">
        <f>Expenditure!M59</f>
        <v>90</v>
      </c>
      <c r="G19" s="2"/>
      <c r="H19" s="2"/>
      <c r="I19" s="2"/>
      <c r="J19" s="72"/>
      <c r="K19" s="10">
        <f t="shared" si="2"/>
        <v>-238.82</v>
      </c>
      <c r="L19" s="12">
        <f>K19/B19</f>
        <v>-0.72629402104494856</v>
      </c>
    </row>
    <row r="20" spans="1:12" x14ac:dyDescent="0.35">
      <c r="A20" t="s">
        <v>116</v>
      </c>
      <c r="B20" s="56">
        <v>360</v>
      </c>
      <c r="D20" s="64">
        <v>370</v>
      </c>
      <c r="F20" s="2">
        <f>Expenditure!N59</f>
        <v>260</v>
      </c>
      <c r="G20" s="2"/>
      <c r="H20" s="2"/>
      <c r="I20" s="2"/>
      <c r="J20" s="72"/>
      <c r="K20" s="10">
        <f t="shared" si="2"/>
        <v>-100</v>
      </c>
      <c r="L20" s="12">
        <v>0</v>
      </c>
    </row>
    <row r="21" spans="1:12" x14ac:dyDescent="0.35">
      <c r="A21" t="s">
        <v>171</v>
      </c>
      <c r="B21" s="56">
        <v>375</v>
      </c>
      <c r="D21" s="64">
        <v>312</v>
      </c>
      <c r="F21" s="2">
        <f>Expenditure!K59</f>
        <v>406.95</v>
      </c>
      <c r="G21" s="2"/>
      <c r="H21" s="2"/>
      <c r="I21" s="2"/>
      <c r="J21" s="72"/>
      <c r="K21" s="10">
        <f t="shared" si="2"/>
        <v>31.949999999999989</v>
      </c>
      <c r="L21" s="12">
        <f>K21/B21</f>
        <v>8.519999999999997E-2</v>
      </c>
    </row>
    <row r="22" spans="1:12" x14ac:dyDescent="0.35">
      <c r="A22" t="s">
        <v>5</v>
      </c>
      <c r="B22" s="56">
        <v>2415.0100000000002</v>
      </c>
      <c r="D22" s="64">
        <v>3000</v>
      </c>
      <c r="F22" s="2">
        <f>Expenditure!Q59</f>
        <v>3223.9500000000003</v>
      </c>
      <c r="G22" s="2"/>
      <c r="H22" s="2"/>
      <c r="I22" s="2"/>
      <c r="J22" s="72"/>
      <c r="K22" s="10">
        <f t="shared" si="2"/>
        <v>808.94</v>
      </c>
      <c r="L22" s="12">
        <f>K22/B22</f>
        <v>0.3349634163005536</v>
      </c>
    </row>
    <row r="23" spans="1:12" x14ac:dyDescent="0.35">
      <c r="A23" t="s">
        <v>113</v>
      </c>
      <c r="B23" s="56">
        <v>307.77999999999997</v>
      </c>
      <c r="D23" s="64">
        <v>250</v>
      </c>
      <c r="F23" s="2">
        <f>Expenditure!O59</f>
        <v>0</v>
      </c>
      <c r="G23" s="2"/>
      <c r="H23" s="2"/>
      <c r="I23" s="2"/>
      <c r="J23" s="72"/>
      <c r="K23" s="10">
        <f t="shared" si="2"/>
        <v>-307.77999999999997</v>
      </c>
      <c r="L23" s="12"/>
    </row>
    <row r="24" spans="1:12" x14ac:dyDescent="0.35">
      <c r="A24" t="s">
        <v>86</v>
      </c>
      <c r="B24" s="56">
        <v>2550</v>
      </c>
      <c r="D24" s="64">
        <v>2500</v>
      </c>
      <c r="F24" s="2">
        <f>Expenditure!R59</f>
        <v>1806.25</v>
      </c>
      <c r="G24" s="2"/>
      <c r="H24" s="2"/>
      <c r="I24" s="2"/>
      <c r="J24" s="72"/>
      <c r="K24" s="10">
        <f t="shared" si="2"/>
        <v>-743.75</v>
      </c>
      <c r="L24" s="12">
        <f>K24/B24</f>
        <v>-0.29166666666666669</v>
      </c>
    </row>
    <row r="25" spans="1:12" x14ac:dyDescent="0.35">
      <c r="A25" t="s">
        <v>22</v>
      </c>
      <c r="B25" s="56">
        <v>38.909999999999997</v>
      </c>
      <c r="D25" s="64">
        <v>200</v>
      </c>
      <c r="F25" s="2">
        <f>Expenditure!S59</f>
        <v>25</v>
      </c>
      <c r="G25" s="2"/>
      <c r="H25" s="2"/>
      <c r="I25" s="2"/>
      <c r="J25" s="72"/>
      <c r="K25" s="10">
        <f t="shared" si="2"/>
        <v>-13.909999999999997</v>
      </c>
      <c r="L25" s="12">
        <f>K25/B25</f>
        <v>-0.35749164739141603</v>
      </c>
    </row>
    <row r="26" spans="1:12" x14ac:dyDescent="0.35">
      <c r="A26" t="s">
        <v>33</v>
      </c>
      <c r="B26" s="56">
        <v>400.4</v>
      </c>
      <c r="D26" s="64">
        <v>412</v>
      </c>
      <c r="F26" s="2">
        <f>Expenditure!T59</f>
        <v>400.95</v>
      </c>
      <c r="G26" s="2"/>
      <c r="H26" s="2"/>
      <c r="I26" s="2"/>
      <c r="J26" s="72"/>
      <c r="K26" s="10">
        <f t="shared" si="2"/>
        <v>0.55000000000001137</v>
      </c>
      <c r="L26" s="12">
        <f>K26/B26</f>
        <v>1.3736263736264021E-3</v>
      </c>
    </row>
    <row r="27" spans="1:12" x14ac:dyDescent="0.35">
      <c r="A27" t="s">
        <v>163</v>
      </c>
      <c r="B27" s="56">
        <v>93.75</v>
      </c>
      <c r="D27" s="64">
        <v>0</v>
      </c>
      <c r="F27" s="2">
        <f>Expenditure!U59</f>
        <v>0</v>
      </c>
      <c r="G27" s="2"/>
      <c r="H27" s="2"/>
      <c r="I27" s="2"/>
      <c r="J27" s="72"/>
      <c r="K27" s="10">
        <f t="shared" si="2"/>
        <v>-93.75</v>
      </c>
      <c r="L27" s="12">
        <v>0</v>
      </c>
    </row>
    <row r="28" spans="1:12" x14ac:dyDescent="0.35">
      <c r="A28" t="s">
        <v>61</v>
      </c>
      <c r="B28" s="56">
        <v>137</v>
      </c>
      <c r="D28" s="64">
        <v>140</v>
      </c>
      <c r="F28" s="2">
        <f>Expenditure!V59</f>
        <v>137</v>
      </c>
      <c r="G28" s="2"/>
      <c r="H28" s="2"/>
      <c r="I28" s="2"/>
      <c r="J28" s="72"/>
      <c r="K28" s="10">
        <f t="shared" si="2"/>
        <v>0</v>
      </c>
      <c r="L28" s="12">
        <f>K28/B28</f>
        <v>0</v>
      </c>
    </row>
    <row r="29" spans="1:12" x14ac:dyDescent="0.35">
      <c r="A29" t="s">
        <v>34</v>
      </c>
      <c r="B29" s="56">
        <v>149.94</v>
      </c>
      <c r="D29" s="64">
        <v>150</v>
      </c>
      <c r="F29" s="2">
        <f>Expenditure!W59</f>
        <v>0</v>
      </c>
      <c r="G29" s="2"/>
      <c r="H29" s="2"/>
      <c r="I29" s="2"/>
      <c r="J29" s="72"/>
      <c r="K29" s="10">
        <f t="shared" si="2"/>
        <v>-149.94</v>
      </c>
      <c r="L29" s="12">
        <f>K29/B29</f>
        <v>-1</v>
      </c>
    </row>
    <row r="30" spans="1:12" x14ac:dyDescent="0.35">
      <c r="A30" t="s">
        <v>8</v>
      </c>
      <c r="B30" s="56">
        <v>4844.78</v>
      </c>
      <c r="D30" s="64">
        <v>875</v>
      </c>
      <c r="F30" s="2">
        <f>Expenditure!I59</f>
        <v>1448.0099999999998</v>
      </c>
      <c r="G30" s="2"/>
      <c r="H30" s="2"/>
      <c r="I30" s="2"/>
      <c r="J30" s="72"/>
      <c r="K30" s="10">
        <f t="shared" si="2"/>
        <v>-3396.77</v>
      </c>
      <c r="L30" s="12">
        <f>K30/B30</f>
        <v>-0.70111955548033145</v>
      </c>
    </row>
    <row r="31" spans="1:12" x14ac:dyDescent="0.35">
      <c r="A31" t="s">
        <v>9</v>
      </c>
      <c r="B31" s="56">
        <v>25748.46</v>
      </c>
      <c r="D31" s="64">
        <v>0</v>
      </c>
      <c r="F31" s="2">
        <f>Expenditure!X59</f>
        <v>1983.93</v>
      </c>
      <c r="G31" s="2"/>
      <c r="H31" s="2"/>
      <c r="I31" s="2"/>
      <c r="J31" s="72"/>
      <c r="K31" s="10">
        <f t="shared" si="2"/>
        <v>-23764.53</v>
      </c>
      <c r="L31" s="12">
        <v>1</v>
      </c>
    </row>
    <row r="32" spans="1:12" x14ac:dyDescent="0.35">
      <c r="A32" t="s">
        <v>10</v>
      </c>
      <c r="B32" s="56">
        <v>0</v>
      </c>
      <c r="D32" s="64">
        <v>0</v>
      </c>
      <c r="F32" s="2">
        <f>Expenditure!Y59</f>
        <v>0</v>
      </c>
      <c r="G32" s="2"/>
      <c r="H32" s="2"/>
      <c r="I32" s="2"/>
      <c r="J32" s="72"/>
      <c r="K32" s="10">
        <f t="shared" si="2"/>
        <v>0</v>
      </c>
      <c r="L32" s="12">
        <v>0</v>
      </c>
    </row>
    <row r="33" spans="1:12" x14ac:dyDescent="0.35">
      <c r="A33" t="s">
        <v>11</v>
      </c>
      <c r="B33" s="57">
        <v>0</v>
      </c>
      <c r="D33" s="66">
        <v>240</v>
      </c>
      <c r="F33" s="8">
        <f>Expenditure!Z59</f>
        <v>1222.1300000000001</v>
      </c>
      <c r="G33" s="8"/>
      <c r="H33" s="8"/>
      <c r="J33" s="73"/>
      <c r="K33" s="10">
        <f t="shared" si="2"/>
        <v>1222.1300000000001</v>
      </c>
      <c r="L33" s="12">
        <v>0</v>
      </c>
    </row>
    <row r="34" spans="1:12" x14ac:dyDescent="0.35">
      <c r="A34" s="9" t="s">
        <v>35</v>
      </c>
      <c r="B34" s="58">
        <f>SUM(B17:B33)</f>
        <v>41206.509999999995</v>
      </c>
      <c r="C34" s="25">
        <f t="shared" ref="C34:D34" si="3">SUM(C17:C33)</f>
        <v>0</v>
      </c>
      <c r="D34" s="67">
        <f t="shared" si="3"/>
        <v>11648</v>
      </c>
      <c r="F34" s="25">
        <f>SUM(F17:F33)</f>
        <v>13771.23</v>
      </c>
      <c r="G34" s="25"/>
      <c r="H34" s="25">
        <f>SUM(H17:H33)</f>
        <v>0</v>
      </c>
      <c r="I34" s="25"/>
      <c r="J34" s="74">
        <f>SUM(J17:J33)</f>
        <v>0</v>
      </c>
      <c r="K34" s="10">
        <f t="shared" si="2"/>
        <v>-27435.279999999995</v>
      </c>
      <c r="L34" s="12">
        <f>K34/B34</f>
        <v>-0.66579965155991128</v>
      </c>
    </row>
    <row r="35" spans="1:12" x14ac:dyDescent="0.35">
      <c r="B35" s="56"/>
      <c r="D35" s="2"/>
      <c r="E35" s="2"/>
      <c r="F35" s="2"/>
      <c r="G35" s="2"/>
      <c r="H35" s="2"/>
      <c r="I35" s="2"/>
      <c r="J35" s="60"/>
    </row>
    <row r="36" spans="1:12" x14ac:dyDescent="0.35">
      <c r="A36" t="s">
        <v>172</v>
      </c>
      <c r="B36" s="56"/>
      <c r="D36" s="2"/>
      <c r="E36" s="2"/>
      <c r="F36" s="2"/>
      <c r="G36" s="2"/>
      <c r="H36" s="2"/>
      <c r="I36" s="2"/>
      <c r="J36" s="63">
        <v>0.03</v>
      </c>
    </row>
    <row r="37" spans="1:12" x14ac:dyDescent="0.35">
      <c r="B37" s="56"/>
      <c r="D37" s="2"/>
      <c r="E37" s="2"/>
      <c r="F37" s="2"/>
      <c r="G37" s="2"/>
      <c r="H37" s="2"/>
      <c r="I37" s="2"/>
      <c r="J37" s="60"/>
    </row>
    <row r="38" spans="1:12" x14ac:dyDescent="0.35">
      <c r="A38" s="9" t="s">
        <v>177</v>
      </c>
      <c r="B38" s="56"/>
      <c r="C38" s="9"/>
      <c r="D38" s="2"/>
      <c r="E38" s="2"/>
      <c r="F38" s="2"/>
      <c r="G38" s="2"/>
      <c r="H38" s="2"/>
      <c r="I38" s="2"/>
      <c r="J38" s="60"/>
    </row>
    <row r="39" spans="1:12" x14ac:dyDescent="0.35">
      <c r="A39" s="9" t="s">
        <v>36</v>
      </c>
      <c r="B39" s="58">
        <v>8562.23</v>
      </c>
      <c r="C39" s="9"/>
      <c r="D39" s="25"/>
      <c r="E39" s="25"/>
      <c r="F39" s="25">
        <f>B43</f>
        <v>10323.510000000009</v>
      </c>
      <c r="G39" s="25"/>
      <c r="H39" s="25"/>
      <c r="I39" s="25"/>
      <c r="J39" s="61"/>
    </row>
    <row r="40" spans="1:12" x14ac:dyDescent="0.35">
      <c r="A40" t="s">
        <v>164</v>
      </c>
      <c r="B40" s="57">
        <f>B14</f>
        <v>42967.790000000008</v>
      </c>
      <c r="D40" s="2"/>
      <c r="E40" s="2"/>
      <c r="F40" s="8">
        <f>F14</f>
        <v>14819.15</v>
      </c>
      <c r="G40" s="8"/>
      <c r="H40" s="8"/>
      <c r="I40" s="8"/>
      <c r="J40" s="62"/>
    </row>
    <row r="41" spans="1:12" x14ac:dyDescent="0.35">
      <c r="B41" s="56">
        <f>SUM(B39:B40)</f>
        <v>51530.020000000004</v>
      </c>
      <c r="D41" s="2"/>
      <c r="E41" s="2"/>
      <c r="F41" s="56">
        <f>SUM(F39:F40)</f>
        <v>25142.660000000011</v>
      </c>
      <c r="G41" s="2"/>
      <c r="H41" s="2"/>
      <c r="I41" s="2"/>
      <c r="J41" s="60"/>
    </row>
    <row r="42" spans="1:12" x14ac:dyDescent="0.35">
      <c r="A42" t="s">
        <v>165</v>
      </c>
      <c r="B42" s="57">
        <f>B34</f>
        <v>41206.509999999995</v>
      </c>
      <c r="D42" s="2"/>
      <c r="E42" s="2"/>
      <c r="F42" s="8">
        <f>F34</f>
        <v>13771.23</v>
      </c>
      <c r="G42" s="8"/>
      <c r="H42" s="8"/>
      <c r="I42" s="8"/>
      <c r="J42" s="62"/>
    </row>
    <row r="43" spans="1:12" x14ac:dyDescent="0.35">
      <c r="A43" s="9" t="s">
        <v>37</v>
      </c>
      <c r="B43" s="58">
        <f>B41-B42</f>
        <v>10323.510000000009</v>
      </c>
      <c r="C43" s="9"/>
      <c r="D43" s="25"/>
      <c r="E43" s="25"/>
      <c r="F43" s="58">
        <f>F41-F42</f>
        <v>11371.430000000011</v>
      </c>
      <c r="G43" s="25"/>
      <c r="H43" s="25"/>
      <c r="I43" s="25"/>
      <c r="J43" s="61"/>
    </row>
    <row r="44" spans="1:12" x14ac:dyDescent="0.35">
      <c r="B44" s="56"/>
      <c r="D44" s="2"/>
      <c r="E44" s="2"/>
      <c r="F44" s="2"/>
      <c r="G44" s="2"/>
      <c r="H44" s="2"/>
      <c r="I44" s="2"/>
      <c r="J44" s="2"/>
    </row>
    <row r="45" spans="1:12" x14ac:dyDescent="0.35">
      <c r="A45" s="9" t="s">
        <v>38</v>
      </c>
      <c r="B45" s="56"/>
      <c r="C45" s="9"/>
      <c r="D45" s="2"/>
      <c r="E45" s="2"/>
      <c r="F45" s="2"/>
      <c r="G45" s="2"/>
      <c r="H45" s="2"/>
      <c r="I45" s="2"/>
      <c r="J45" s="2"/>
    </row>
    <row r="46" spans="1:12" x14ac:dyDescent="0.35">
      <c r="A46" t="s">
        <v>39</v>
      </c>
      <c r="B46" s="56">
        <v>7806.68</v>
      </c>
      <c r="F46">
        <v>8854.36</v>
      </c>
      <c r="G46" s="2"/>
      <c r="H46" s="2"/>
      <c r="I46" s="2"/>
      <c r="J46" s="2"/>
    </row>
    <row r="47" spans="1:12" x14ac:dyDescent="0.35">
      <c r="A47" t="s">
        <v>40</v>
      </c>
      <c r="B47" s="57">
        <v>2516.83</v>
      </c>
      <c r="F47" s="79">
        <v>2517.0700000000002</v>
      </c>
      <c r="G47" s="2"/>
      <c r="H47" s="2"/>
      <c r="I47" s="2"/>
      <c r="J47" s="2"/>
    </row>
    <row r="48" spans="1:12" x14ac:dyDescent="0.35">
      <c r="A48" s="9" t="s">
        <v>176</v>
      </c>
      <c r="B48" s="58">
        <f>SUM(B46:B47)</f>
        <v>10323.51</v>
      </c>
      <c r="F48">
        <f>SUM(F46:F47)</f>
        <v>11371.43</v>
      </c>
      <c r="G48" s="2"/>
      <c r="H48" s="2"/>
      <c r="I48" s="2"/>
      <c r="J48" s="2"/>
      <c r="L48" s="1"/>
    </row>
  </sheetData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&amp;C&amp;"-,Bold"&amp;14Barford St John and St Michael Parish Council
Budget for Year Ended 31st March 2022</oddHeader>
  </headerFooter>
  <rowBreaks count="1" manualBreakCount="1">
    <brk id="3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9AFED-0635-4E21-ABAA-74985AD0388C}">
  <sheetPr>
    <pageSetUpPr fitToPage="1"/>
  </sheetPr>
  <dimension ref="A1:L48"/>
  <sheetViews>
    <sheetView zoomScaleNormal="100" workbookViewId="0">
      <selection activeCell="H12" sqref="H12"/>
    </sheetView>
  </sheetViews>
  <sheetFormatPr defaultRowHeight="14.5" x14ac:dyDescent="0.35"/>
  <cols>
    <col min="1" max="1" width="34.08984375" customWidth="1"/>
    <col min="2" max="2" width="8.90625" bestFit="1" customWidth="1"/>
    <col min="3" max="3" width="1.54296875" customWidth="1"/>
    <col min="4" max="4" width="9.1796875" bestFit="1" customWidth="1"/>
    <col min="5" max="5" width="1.54296875" customWidth="1"/>
    <col min="6" max="6" width="9.1796875" bestFit="1" customWidth="1"/>
    <col min="7" max="7" width="1.54296875" customWidth="1"/>
    <col min="8" max="8" width="10.36328125" bestFit="1" customWidth="1"/>
    <col min="9" max="9" width="1.54296875" customWidth="1"/>
    <col min="10" max="10" width="9.1796875" customWidth="1"/>
    <col min="11" max="11" width="7.26953125" hidden="1" customWidth="1"/>
    <col min="12" max="12" width="7.7265625" hidden="1" customWidth="1"/>
    <col min="13" max="13" width="2.7265625" customWidth="1"/>
  </cols>
  <sheetData>
    <row r="1" spans="1:12" x14ac:dyDescent="0.35">
      <c r="B1" s="68" t="s">
        <v>161</v>
      </c>
      <c r="C1" s="69"/>
      <c r="D1" s="71" t="s">
        <v>162</v>
      </c>
      <c r="E1" s="69"/>
      <c r="F1" s="54" t="s">
        <v>162</v>
      </c>
      <c r="G1" s="54"/>
      <c r="H1" s="54" t="s">
        <v>162</v>
      </c>
      <c r="I1" s="54"/>
      <c r="J1" s="70" t="s">
        <v>170</v>
      </c>
      <c r="K1" s="11" t="s">
        <v>31</v>
      </c>
      <c r="L1" s="11" t="s">
        <v>60</v>
      </c>
    </row>
    <row r="2" spans="1:12" x14ac:dyDescent="0.35">
      <c r="B2" s="68" t="s">
        <v>166</v>
      </c>
      <c r="C2" s="69"/>
      <c r="D2" s="71" t="s">
        <v>167</v>
      </c>
      <c r="E2" s="69"/>
      <c r="F2" s="54" t="s">
        <v>168</v>
      </c>
      <c r="G2" s="54"/>
      <c r="H2" s="54" t="s">
        <v>169</v>
      </c>
      <c r="I2" s="54"/>
      <c r="J2" s="70" t="s">
        <v>167</v>
      </c>
      <c r="K2" s="11"/>
      <c r="L2" s="11"/>
    </row>
    <row r="3" spans="1:12" x14ac:dyDescent="0.35">
      <c r="A3" s="9" t="s">
        <v>28</v>
      </c>
      <c r="B3" s="55"/>
      <c r="C3" s="9"/>
      <c r="D3" s="55"/>
      <c r="J3" s="59"/>
    </row>
    <row r="4" spans="1:12" x14ac:dyDescent="0.35">
      <c r="A4" t="s">
        <v>13</v>
      </c>
      <c r="B4" s="56">
        <v>9750</v>
      </c>
      <c r="D4" s="75">
        <v>10000</v>
      </c>
      <c r="F4" s="2">
        <f>Income!E28</f>
        <v>10000</v>
      </c>
      <c r="G4" s="2"/>
      <c r="H4" s="2">
        <f>F4</f>
        <v>10000</v>
      </c>
      <c r="I4" s="2"/>
      <c r="J4" s="72">
        <f>H4*$J$36+H4</f>
        <v>10300</v>
      </c>
      <c r="K4" s="10">
        <f t="shared" ref="K4:K14" si="0">F4-B4</f>
        <v>250</v>
      </c>
      <c r="L4" s="12">
        <f>K4/B4</f>
        <v>2.564102564102564E-2</v>
      </c>
    </row>
    <row r="5" spans="1:12" x14ac:dyDescent="0.35">
      <c r="A5" t="s">
        <v>14</v>
      </c>
      <c r="B5" s="56">
        <v>709</v>
      </c>
      <c r="D5" s="75">
        <v>709</v>
      </c>
      <c r="F5" s="2">
        <f>Income!F28</f>
        <v>709</v>
      </c>
      <c r="G5" s="2"/>
      <c r="H5" s="2">
        <f>F5</f>
        <v>709</v>
      </c>
      <c r="I5" s="2"/>
      <c r="J5" s="72">
        <f>H5</f>
        <v>709</v>
      </c>
      <c r="K5" s="10">
        <f t="shared" si="0"/>
        <v>0</v>
      </c>
      <c r="L5" s="12">
        <f>K5/B5</f>
        <v>0</v>
      </c>
    </row>
    <row r="6" spans="1:12" x14ac:dyDescent="0.35">
      <c r="A6" t="s">
        <v>174</v>
      </c>
      <c r="B6" s="56">
        <v>14.16</v>
      </c>
      <c r="D6" s="75">
        <v>0</v>
      </c>
      <c r="F6" s="2">
        <f>Income!G28</f>
        <v>0</v>
      </c>
      <c r="G6" s="2"/>
      <c r="H6" s="2">
        <f>F6</f>
        <v>0</v>
      </c>
      <c r="I6" s="2"/>
      <c r="J6" s="72">
        <v>0</v>
      </c>
      <c r="K6" s="10">
        <f t="shared" si="0"/>
        <v>-14.16</v>
      </c>
      <c r="L6" s="12">
        <f>K6/B6</f>
        <v>-1</v>
      </c>
    </row>
    <row r="7" spans="1:12" x14ac:dyDescent="0.35">
      <c r="A7" t="s">
        <v>173</v>
      </c>
      <c r="B7" s="56">
        <v>137</v>
      </c>
      <c r="D7" s="75">
        <v>140</v>
      </c>
      <c r="F7" s="2">
        <f>Income!H28</f>
        <v>0</v>
      </c>
      <c r="G7" s="2"/>
      <c r="H7" s="2">
        <f>F7</f>
        <v>0</v>
      </c>
      <c r="I7" s="2"/>
      <c r="J7" s="72">
        <v>0</v>
      </c>
      <c r="K7" s="10">
        <f t="shared" si="0"/>
        <v>-137</v>
      </c>
      <c r="L7" s="12">
        <v>0</v>
      </c>
    </row>
    <row r="8" spans="1:12" x14ac:dyDescent="0.35">
      <c r="A8" t="s">
        <v>51</v>
      </c>
      <c r="B8" s="56">
        <v>17.489999999999998</v>
      </c>
      <c r="D8" s="75">
        <v>17.489999999999998</v>
      </c>
      <c r="F8" s="2">
        <f>Income!I28</f>
        <v>17.63</v>
      </c>
      <c r="G8" s="2"/>
      <c r="H8" s="2">
        <f>F8</f>
        <v>17.63</v>
      </c>
      <c r="I8" s="2"/>
      <c r="J8" s="72">
        <f>H8</f>
        <v>17.63</v>
      </c>
      <c r="K8" s="10">
        <f t="shared" si="0"/>
        <v>0.14000000000000057</v>
      </c>
      <c r="L8" s="12">
        <f>K8/B8</f>
        <v>8.0045740423099251E-3</v>
      </c>
    </row>
    <row r="9" spans="1:12" x14ac:dyDescent="0.35">
      <c r="A9" t="s">
        <v>17</v>
      </c>
      <c r="B9" s="56">
        <v>2.79</v>
      </c>
      <c r="D9" s="75">
        <v>0</v>
      </c>
      <c r="F9" s="2">
        <f>Income!J28</f>
        <v>0.24</v>
      </c>
      <c r="G9" s="2"/>
      <c r="H9" s="2">
        <f>F9+0.06</f>
        <v>0.3</v>
      </c>
      <c r="I9" s="2"/>
      <c r="J9" s="72">
        <f>H9</f>
        <v>0.3</v>
      </c>
      <c r="K9" s="10">
        <f t="shared" si="0"/>
        <v>-2.5499999999999998</v>
      </c>
      <c r="L9" s="12">
        <f>K9/B9</f>
        <v>-0.91397849462365588</v>
      </c>
    </row>
    <row r="10" spans="1:12" x14ac:dyDescent="0.35">
      <c r="A10" t="s">
        <v>73</v>
      </c>
      <c r="B10" s="56">
        <v>302.5</v>
      </c>
      <c r="D10" s="75">
        <v>310</v>
      </c>
      <c r="F10" s="2">
        <f>Income!K28</f>
        <v>90</v>
      </c>
      <c r="G10" s="2"/>
      <c r="H10" s="2">
        <v>300</v>
      </c>
      <c r="I10" s="2"/>
      <c r="J10" s="72">
        <f>H10</f>
        <v>300</v>
      </c>
      <c r="K10" s="10">
        <f t="shared" si="0"/>
        <v>-212.5</v>
      </c>
      <c r="L10" s="12">
        <f>K10/B10</f>
        <v>-0.7024793388429752</v>
      </c>
    </row>
    <row r="11" spans="1:12" x14ac:dyDescent="0.35">
      <c r="A11" t="s">
        <v>9</v>
      </c>
      <c r="B11" s="56">
        <v>27300.47</v>
      </c>
      <c r="D11" s="75">
        <v>0</v>
      </c>
      <c r="F11" s="2">
        <f>Income!L28</f>
        <v>1069.75</v>
      </c>
      <c r="G11" s="2"/>
      <c r="H11" s="2">
        <f>F11</f>
        <v>1069.75</v>
      </c>
      <c r="I11" s="2"/>
      <c r="J11" s="72">
        <v>0</v>
      </c>
      <c r="K11" s="10">
        <f t="shared" si="0"/>
        <v>-26230.720000000001</v>
      </c>
      <c r="L11" s="12">
        <v>1</v>
      </c>
    </row>
    <row r="12" spans="1:12" x14ac:dyDescent="0.35">
      <c r="A12" t="s">
        <v>119</v>
      </c>
      <c r="B12" s="56">
        <v>159.97999999999999</v>
      </c>
      <c r="D12" s="75">
        <v>0</v>
      </c>
      <c r="F12" s="2">
        <f>Income!M28</f>
        <v>0</v>
      </c>
      <c r="G12" s="2"/>
      <c r="H12" s="2">
        <v>0</v>
      </c>
      <c r="I12" s="2"/>
      <c r="J12" s="72">
        <v>0</v>
      </c>
      <c r="K12" s="10">
        <f t="shared" si="0"/>
        <v>-159.97999999999999</v>
      </c>
      <c r="L12" s="12">
        <v>0</v>
      </c>
    </row>
    <row r="13" spans="1:12" x14ac:dyDescent="0.35">
      <c r="A13" t="s">
        <v>101</v>
      </c>
      <c r="B13" s="57">
        <v>4574.3999999999996</v>
      </c>
      <c r="D13" s="76">
        <v>875</v>
      </c>
      <c r="F13" s="8">
        <f>Income!N28</f>
        <v>2932.53</v>
      </c>
      <c r="G13" s="2"/>
      <c r="H13" s="8">
        <v>2932.53</v>
      </c>
      <c r="I13" s="2"/>
      <c r="J13" s="73">
        <f>J30</f>
        <v>921.7500399999999</v>
      </c>
      <c r="K13" s="10">
        <f t="shared" si="0"/>
        <v>-1641.8699999999994</v>
      </c>
      <c r="L13" s="22" t="s">
        <v>52</v>
      </c>
    </row>
    <row r="14" spans="1:12" x14ac:dyDescent="0.35">
      <c r="A14" s="9" t="s">
        <v>29</v>
      </c>
      <c r="B14" s="58">
        <f>SUM(B4:B13)</f>
        <v>42967.790000000008</v>
      </c>
      <c r="C14" s="25">
        <f t="shared" ref="C14:D14" si="1">SUM(C4:C13)</f>
        <v>0</v>
      </c>
      <c r="D14" s="77">
        <f t="shared" si="1"/>
        <v>12051.49</v>
      </c>
      <c r="F14" s="25">
        <f>SUM(F4:F13)</f>
        <v>14819.15</v>
      </c>
      <c r="G14" s="25"/>
      <c r="H14" s="25">
        <f>SUM(H4:H13)</f>
        <v>15029.21</v>
      </c>
      <c r="I14" s="25"/>
      <c r="J14" s="74">
        <f>SUM(J4:J13)</f>
        <v>12248.680039999999</v>
      </c>
      <c r="K14" s="10">
        <f t="shared" si="0"/>
        <v>-28148.640000000007</v>
      </c>
      <c r="L14" s="12">
        <f>K14/B14</f>
        <v>-0.65511025817245894</v>
      </c>
    </row>
    <row r="15" spans="1:12" x14ac:dyDescent="0.35">
      <c r="B15" s="56"/>
      <c r="D15" s="56"/>
      <c r="F15" s="2"/>
      <c r="G15" s="2"/>
      <c r="H15" s="2"/>
      <c r="I15" s="2"/>
      <c r="J15" s="60"/>
    </row>
    <row r="16" spans="1:12" x14ac:dyDescent="0.35">
      <c r="A16" s="9" t="s">
        <v>30</v>
      </c>
      <c r="B16" s="56"/>
      <c r="C16" s="9"/>
      <c r="D16" s="56"/>
      <c r="F16" s="2"/>
      <c r="G16" s="2"/>
      <c r="H16" s="2"/>
      <c r="I16" s="2"/>
      <c r="J16" s="60"/>
    </row>
    <row r="17" spans="1:12" x14ac:dyDescent="0.35">
      <c r="A17" t="s">
        <v>32</v>
      </c>
      <c r="B17" s="56">
        <v>2911.32</v>
      </c>
      <c r="D17" s="65">
        <v>2416</v>
      </c>
      <c r="F17" s="2">
        <f>Expenditure!J59</f>
        <v>2217.2399999999998</v>
      </c>
      <c r="G17" s="2"/>
      <c r="H17" s="2">
        <f>F17+(4*224.64)</f>
        <v>3115.7999999999997</v>
      </c>
      <c r="I17" s="2"/>
      <c r="J17" s="72">
        <f>(224.64+(224.64*$J$36))*12</f>
        <v>2776.5504000000001</v>
      </c>
      <c r="K17" s="10">
        <f t="shared" ref="K17:K34" si="2">F17-B17</f>
        <v>-694.08000000000038</v>
      </c>
      <c r="L17" s="12">
        <f>K17/B17</f>
        <v>-0.23840732039075072</v>
      </c>
    </row>
    <row r="18" spans="1:12" x14ac:dyDescent="0.35">
      <c r="A18" t="s">
        <v>3</v>
      </c>
      <c r="B18" s="56">
        <v>545.34</v>
      </c>
      <c r="D18" s="64">
        <v>570</v>
      </c>
      <c r="F18" s="2">
        <f>Expenditure!L59</f>
        <v>549.82000000000005</v>
      </c>
      <c r="G18" s="2"/>
      <c r="H18" s="2">
        <f>F18</f>
        <v>549.82000000000005</v>
      </c>
      <c r="I18" s="2"/>
      <c r="J18" s="72">
        <f>H18*$J$36+H18</f>
        <v>566.31460000000004</v>
      </c>
      <c r="K18" s="10">
        <f t="shared" si="2"/>
        <v>4.4800000000000182</v>
      </c>
      <c r="L18" s="12">
        <f>K18/B18</f>
        <v>8.2150584956174454E-3</v>
      </c>
    </row>
    <row r="19" spans="1:12" x14ac:dyDescent="0.35">
      <c r="A19" t="s">
        <v>115</v>
      </c>
      <c r="B19" s="56">
        <v>328.82</v>
      </c>
      <c r="D19" s="64">
        <v>213</v>
      </c>
      <c r="F19" s="2">
        <f>Expenditure!M59</f>
        <v>90</v>
      </c>
      <c r="G19" s="2"/>
      <c r="H19" s="2">
        <f>F19+122</f>
        <v>212</v>
      </c>
      <c r="I19" s="2"/>
      <c r="J19" s="72">
        <f>H19*$J$36+H19</f>
        <v>218.36</v>
      </c>
      <c r="K19" s="10">
        <f t="shared" si="2"/>
        <v>-238.82</v>
      </c>
      <c r="L19" s="12">
        <f>K19/B19</f>
        <v>-0.72629402104494856</v>
      </c>
    </row>
    <row r="20" spans="1:12" x14ac:dyDescent="0.35">
      <c r="A20" t="s">
        <v>116</v>
      </c>
      <c r="B20" s="56">
        <v>360</v>
      </c>
      <c r="D20" s="64">
        <v>370</v>
      </c>
      <c r="F20" s="2">
        <f>Expenditure!N59</f>
        <v>260</v>
      </c>
      <c r="G20" s="2"/>
      <c r="H20" s="2">
        <f>F20</f>
        <v>260</v>
      </c>
      <c r="I20" s="2"/>
      <c r="J20" s="72">
        <f>H20*$J$36+H20</f>
        <v>267.8</v>
      </c>
      <c r="K20" s="10">
        <f t="shared" si="2"/>
        <v>-100</v>
      </c>
      <c r="L20" s="12">
        <v>0</v>
      </c>
    </row>
    <row r="21" spans="1:12" x14ac:dyDescent="0.35">
      <c r="A21" t="s">
        <v>171</v>
      </c>
      <c r="B21" s="56">
        <v>375</v>
      </c>
      <c r="D21" s="64">
        <v>312</v>
      </c>
      <c r="F21" s="2">
        <f>Expenditure!K59</f>
        <v>406.95</v>
      </c>
      <c r="G21" s="2"/>
      <c r="H21" s="2">
        <f>F21+(4*25)</f>
        <v>506.95</v>
      </c>
      <c r="I21" s="2"/>
      <c r="J21" s="72">
        <f>(12*25)+50</f>
        <v>350</v>
      </c>
      <c r="K21" s="10">
        <f t="shared" si="2"/>
        <v>31.949999999999989</v>
      </c>
      <c r="L21" s="12">
        <f>K21/B21</f>
        <v>8.519999999999997E-2</v>
      </c>
    </row>
    <row r="22" spans="1:12" x14ac:dyDescent="0.35">
      <c r="A22" t="s">
        <v>5</v>
      </c>
      <c r="B22" s="56">
        <v>2415.0100000000002</v>
      </c>
      <c r="D22" s="64">
        <v>3000</v>
      </c>
      <c r="F22" s="2">
        <f>Expenditure!Q59</f>
        <v>3223.9500000000003</v>
      </c>
      <c r="G22" s="2"/>
      <c r="H22" s="2">
        <f>F22+46.44</f>
        <v>3270.3900000000003</v>
      </c>
      <c r="I22" s="2"/>
      <c r="J22" s="72">
        <f>H22*$J$36+H22</f>
        <v>3368.5017000000003</v>
      </c>
      <c r="K22" s="10">
        <f t="shared" si="2"/>
        <v>808.94</v>
      </c>
      <c r="L22" s="12">
        <f>K22/B22</f>
        <v>0.3349634163005536</v>
      </c>
    </row>
    <row r="23" spans="1:12" x14ac:dyDescent="0.35">
      <c r="A23" t="s">
        <v>113</v>
      </c>
      <c r="B23" s="56">
        <v>307.77999999999997</v>
      </c>
      <c r="D23" s="64">
        <v>250</v>
      </c>
      <c r="F23" s="2">
        <f>Expenditure!O59</f>
        <v>0</v>
      </c>
      <c r="G23" s="2"/>
      <c r="H23" s="2">
        <v>250</v>
      </c>
      <c r="I23" s="2"/>
      <c r="J23" s="72">
        <f>H23</f>
        <v>250</v>
      </c>
      <c r="K23" s="10">
        <f t="shared" si="2"/>
        <v>-307.77999999999997</v>
      </c>
      <c r="L23" s="12"/>
    </row>
    <row r="24" spans="1:12" x14ac:dyDescent="0.35">
      <c r="A24" t="s">
        <v>86</v>
      </c>
      <c r="B24" s="56">
        <v>2550</v>
      </c>
      <c r="D24" s="64">
        <v>2500</v>
      </c>
      <c r="F24" s="2">
        <f>Expenditure!R59</f>
        <v>1806.25</v>
      </c>
      <c r="G24" s="2"/>
      <c r="H24" s="2">
        <f>F24+60</f>
        <v>1866.25</v>
      </c>
      <c r="I24" s="2"/>
      <c r="J24" s="72">
        <v>2060</v>
      </c>
      <c r="K24" s="10">
        <f t="shared" si="2"/>
        <v>-743.75</v>
      </c>
      <c r="L24" s="12">
        <f>K24/B24</f>
        <v>-0.29166666666666669</v>
      </c>
    </row>
    <row r="25" spans="1:12" x14ac:dyDescent="0.35">
      <c r="A25" t="s">
        <v>22</v>
      </c>
      <c r="B25" s="56">
        <v>38.909999999999997</v>
      </c>
      <c r="D25" s="64">
        <v>200</v>
      </c>
      <c r="F25" s="2">
        <f>Expenditure!S59</f>
        <v>25</v>
      </c>
      <c r="G25" s="2"/>
      <c r="H25" s="2">
        <f t="shared" ref="H25:H33" si="3">F25</f>
        <v>25</v>
      </c>
      <c r="I25" s="2"/>
      <c r="J25" s="72">
        <v>225</v>
      </c>
      <c r="K25" s="10">
        <f t="shared" si="2"/>
        <v>-13.909999999999997</v>
      </c>
      <c r="L25" s="12">
        <f>K25/B25</f>
        <v>-0.35749164739141603</v>
      </c>
    </row>
    <row r="26" spans="1:12" x14ac:dyDescent="0.35">
      <c r="A26" t="s">
        <v>33</v>
      </c>
      <c r="B26" s="56">
        <v>400.4</v>
      </c>
      <c r="D26" s="64">
        <v>412</v>
      </c>
      <c r="F26" s="2">
        <f>Expenditure!T59</f>
        <v>400.95</v>
      </c>
      <c r="G26" s="2"/>
      <c r="H26" s="2">
        <f t="shared" si="3"/>
        <v>400.95</v>
      </c>
      <c r="I26" s="2"/>
      <c r="J26" s="72">
        <f>H26*$J$36+H26</f>
        <v>412.9785</v>
      </c>
      <c r="K26" s="10">
        <f t="shared" si="2"/>
        <v>0.55000000000001137</v>
      </c>
      <c r="L26" s="12">
        <f>K26/B26</f>
        <v>1.3736263736264021E-3</v>
      </c>
    </row>
    <row r="27" spans="1:12" x14ac:dyDescent="0.35">
      <c r="A27" t="s">
        <v>163</v>
      </c>
      <c r="B27" s="56">
        <v>93.75</v>
      </c>
      <c r="D27" s="64">
        <v>0</v>
      </c>
      <c r="F27" s="2">
        <f>Expenditure!U59</f>
        <v>0</v>
      </c>
      <c r="G27" s="2"/>
      <c r="H27" s="2">
        <f t="shared" si="3"/>
        <v>0</v>
      </c>
      <c r="I27" s="2"/>
      <c r="J27" s="72">
        <v>200</v>
      </c>
      <c r="K27" s="10">
        <f t="shared" si="2"/>
        <v>-93.75</v>
      </c>
      <c r="L27" s="12">
        <v>0</v>
      </c>
    </row>
    <row r="28" spans="1:12" x14ac:dyDescent="0.35">
      <c r="A28" t="s">
        <v>61</v>
      </c>
      <c r="B28" s="56">
        <v>137</v>
      </c>
      <c r="D28" s="64">
        <v>140</v>
      </c>
      <c r="F28" s="2">
        <f>Expenditure!V59</f>
        <v>137</v>
      </c>
      <c r="G28" s="2"/>
      <c r="H28" s="2">
        <f t="shared" si="3"/>
        <v>137</v>
      </c>
      <c r="I28" s="2"/>
      <c r="J28" s="72">
        <f>H28*$J$36+H28</f>
        <v>141.11000000000001</v>
      </c>
      <c r="K28" s="10">
        <f t="shared" si="2"/>
        <v>0</v>
      </c>
      <c r="L28" s="12">
        <f>K28/B28</f>
        <v>0</v>
      </c>
    </row>
    <row r="29" spans="1:12" x14ac:dyDescent="0.35">
      <c r="A29" t="s">
        <v>34</v>
      </c>
      <c r="B29" s="56">
        <v>149.94</v>
      </c>
      <c r="D29" s="64">
        <v>150</v>
      </c>
      <c r="F29" s="2">
        <f>Expenditure!W59</f>
        <v>0</v>
      </c>
      <c r="G29" s="2"/>
      <c r="H29" s="2">
        <f t="shared" si="3"/>
        <v>0</v>
      </c>
      <c r="I29" s="2"/>
      <c r="J29" s="72">
        <v>150</v>
      </c>
      <c r="K29" s="10">
        <f t="shared" si="2"/>
        <v>-149.94</v>
      </c>
      <c r="L29" s="12">
        <f>K29/B29</f>
        <v>-1</v>
      </c>
    </row>
    <row r="30" spans="1:12" x14ac:dyDescent="0.35">
      <c r="A30" t="s">
        <v>8</v>
      </c>
      <c r="B30" s="56">
        <v>4844.78</v>
      </c>
      <c r="D30" s="64">
        <v>875</v>
      </c>
      <c r="F30" s="2">
        <f>Expenditure!I59</f>
        <v>1448.0099999999998</v>
      </c>
      <c r="G30" s="2"/>
      <c r="H30" s="2">
        <f t="shared" si="3"/>
        <v>1448.0099999999998</v>
      </c>
      <c r="I30" s="2"/>
      <c r="J30" s="72">
        <f>(J19+J20+J22+J26+J27+J28)*0.2</f>
        <v>921.7500399999999</v>
      </c>
      <c r="K30" s="10">
        <f t="shared" si="2"/>
        <v>-3396.77</v>
      </c>
      <c r="L30" s="12">
        <f>K30/B30</f>
        <v>-0.70111955548033145</v>
      </c>
    </row>
    <row r="31" spans="1:12" x14ac:dyDescent="0.35">
      <c r="A31" t="s">
        <v>9</v>
      </c>
      <c r="B31" s="56">
        <v>25748.46</v>
      </c>
      <c r="D31" s="64">
        <v>0</v>
      </c>
      <c r="F31" s="2">
        <f>Expenditure!X59</f>
        <v>1983.93</v>
      </c>
      <c r="G31" s="2"/>
      <c r="H31" s="2">
        <f t="shared" si="3"/>
        <v>1983.93</v>
      </c>
      <c r="I31" s="2"/>
      <c r="J31" s="72">
        <v>0</v>
      </c>
      <c r="K31" s="10">
        <f t="shared" si="2"/>
        <v>-23764.53</v>
      </c>
      <c r="L31" s="12">
        <v>1</v>
      </c>
    </row>
    <row r="32" spans="1:12" x14ac:dyDescent="0.35">
      <c r="A32" t="s">
        <v>10</v>
      </c>
      <c r="B32" s="56">
        <v>0</v>
      </c>
      <c r="D32" s="64">
        <v>0</v>
      </c>
      <c r="F32" s="2">
        <f>Expenditure!Y59</f>
        <v>0</v>
      </c>
      <c r="G32" s="2"/>
      <c r="H32" s="2">
        <f t="shared" si="3"/>
        <v>0</v>
      </c>
      <c r="I32" s="2"/>
      <c r="J32" s="72">
        <v>300</v>
      </c>
      <c r="K32" s="10">
        <f t="shared" si="2"/>
        <v>0</v>
      </c>
      <c r="L32" s="12">
        <v>0</v>
      </c>
    </row>
    <row r="33" spans="1:12" x14ac:dyDescent="0.35">
      <c r="A33" t="s">
        <v>11</v>
      </c>
      <c r="B33" s="57">
        <v>0</v>
      </c>
      <c r="D33" s="66">
        <v>240</v>
      </c>
      <c r="F33" s="8">
        <f>Expenditure!Z59</f>
        <v>1222.1300000000001</v>
      </c>
      <c r="G33" s="8"/>
      <c r="H33" s="8">
        <f t="shared" si="3"/>
        <v>1222.1300000000001</v>
      </c>
      <c r="J33" s="73">
        <v>150</v>
      </c>
      <c r="K33" s="10">
        <f t="shared" si="2"/>
        <v>1222.1300000000001</v>
      </c>
      <c r="L33" s="12">
        <v>0</v>
      </c>
    </row>
    <row r="34" spans="1:12" x14ac:dyDescent="0.35">
      <c r="A34" s="9" t="s">
        <v>35</v>
      </c>
      <c r="B34" s="58">
        <f>SUM(B17:B33)</f>
        <v>41206.509999999995</v>
      </c>
      <c r="C34" s="25">
        <f t="shared" ref="C34:D34" si="4">SUM(C17:C33)</f>
        <v>0</v>
      </c>
      <c r="D34" s="67">
        <f t="shared" si="4"/>
        <v>11648</v>
      </c>
      <c r="F34" s="25">
        <f>SUM(F17:F33)</f>
        <v>13771.23</v>
      </c>
      <c r="G34" s="25"/>
      <c r="H34" s="25">
        <f>SUM(H17:H33)</f>
        <v>15248.23</v>
      </c>
      <c r="I34" s="25"/>
      <c r="J34" s="74">
        <f>SUM(J17:J33)</f>
        <v>12358.365239999999</v>
      </c>
      <c r="K34" s="10">
        <f t="shared" si="2"/>
        <v>-27435.279999999995</v>
      </c>
      <c r="L34" s="12">
        <f>K34/B34</f>
        <v>-0.66579965155991128</v>
      </c>
    </row>
    <row r="35" spans="1:12" x14ac:dyDescent="0.35">
      <c r="B35" s="56"/>
      <c r="D35" s="2"/>
      <c r="E35" s="2"/>
      <c r="F35" s="2"/>
      <c r="G35" s="2"/>
      <c r="H35" s="2"/>
      <c r="I35" s="2"/>
      <c r="J35" s="60"/>
    </row>
    <row r="36" spans="1:12" x14ac:dyDescent="0.35">
      <c r="A36" t="s">
        <v>172</v>
      </c>
      <c r="B36" s="56"/>
      <c r="D36" s="2"/>
      <c r="E36" s="2"/>
      <c r="F36" s="2"/>
      <c r="G36" s="2"/>
      <c r="H36" s="2"/>
      <c r="I36" s="2"/>
      <c r="J36" s="63">
        <v>0.03</v>
      </c>
    </row>
    <row r="37" spans="1:12" x14ac:dyDescent="0.35">
      <c r="B37" s="56"/>
      <c r="D37" s="2"/>
      <c r="E37" s="2"/>
      <c r="F37" s="2"/>
      <c r="G37" s="2"/>
      <c r="H37" s="2"/>
      <c r="I37" s="2"/>
      <c r="J37" s="60"/>
    </row>
    <row r="38" spans="1:12" x14ac:dyDescent="0.35">
      <c r="A38" s="9" t="s">
        <v>177</v>
      </c>
      <c r="B38" s="56"/>
      <c r="C38" s="9"/>
      <c r="D38" s="2"/>
      <c r="E38" s="2"/>
      <c r="F38" s="2"/>
      <c r="G38" s="2"/>
      <c r="H38" s="2"/>
      <c r="I38" s="2"/>
      <c r="J38" s="60"/>
    </row>
    <row r="39" spans="1:12" x14ac:dyDescent="0.35">
      <c r="A39" s="9" t="s">
        <v>36</v>
      </c>
      <c r="B39" s="58">
        <v>8562.23</v>
      </c>
      <c r="C39" s="9"/>
      <c r="D39" s="25"/>
      <c r="E39" s="25"/>
      <c r="F39" s="25"/>
      <c r="G39" s="25"/>
      <c r="H39" s="25">
        <f>B43</f>
        <v>10323.510000000009</v>
      </c>
      <c r="I39" s="25"/>
      <c r="J39" s="61">
        <f>H43</f>
        <v>10104.490000000009</v>
      </c>
    </row>
    <row r="40" spans="1:12" x14ac:dyDescent="0.35">
      <c r="A40" t="s">
        <v>164</v>
      </c>
      <c r="B40" s="57">
        <f>B14</f>
        <v>42967.790000000008</v>
      </c>
      <c r="D40" s="2"/>
      <c r="E40" s="2"/>
      <c r="F40" s="2"/>
      <c r="G40" s="8"/>
      <c r="H40" s="8">
        <f>H14</f>
        <v>15029.21</v>
      </c>
      <c r="I40" s="8"/>
      <c r="J40" s="62">
        <f>J14</f>
        <v>12248.680039999999</v>
      </c>
    </row>
    <row r="41" spans="1:12" x14ac:dyDescent="0.35">
      <c r="B41" s="56">
        <f>SUM(B39:B40)</f>
        <v>51530.020000000004</v>
      </c>
      <c r="D41" s="2"/>
      <c r="E41" s="2"/>
      <c r="F41" s="2"/>
      <c r="G41" s="2"/>
      <c r="H41" s="2">
        <f>SUM(H39:H40)</f>
        <v>25352.720000000008</v>
      </c>
      <c r="I41" s="2"/>
      <c r="J41" s="60">
        <f>SUM(J39:J40)</f>
        <v>22353.170040000008</v>
      </c>
    </row>
    <row r="42" spans="1:12" x14ac:dyDescent="0.35">
      <c r="A42" t="s">
        <v>165</v>
      </c>
      <c r="B42" s="57">
        <f>B34</f>
        <v>41206.509999999995</v>
      </c>
      <c r="D42" s="2"/>
      <c r="E42" s="2"/>
      <c r="F42" s="2"/>
      <c r="G42" s="8"/>
      <c r="H42" s="8">
        <f>H34</f>
        <v>15248.23</v>
      </c>
      <c r="I42" s="8"/>
      <c r="J42" s="62">
        <f>J34</f>
        <v>12358.365239999999</v>
      </c>
    </row>
    <row r="43" spans="1:12" x14ac:dyDescent="0.35">
      <c r="A43" s="9" t="s">
        <v>37</v>
      </c>
      <c r="B43" s="58">
        <f>B41-B42</f>
        <v>10323.510000000009</v>
      </c>
      <c r="C43" s="9"/>
      <c r="D43" s="25"/>
      <c r="E43" s="25"/>
      <c r="F43" s="25"/>
      <c r="G43" s="25"/>
      <c r="H43" s="25">
        <f>H41-H42</f>
        <v>10104.490000000009</v>
      </c>
      <c r="I43" s="25"/>
      <c r="J43" s="61">
        <f>J41-J42</f>
        <v>9994.804800000009</v>
      </c>
    </row>
    <row r="44" spans="1:12" x14ac:dyDescent="0.35">
      <c r="B44" s="56"/>
      <c r="D44" s="2"/>
      <c r="E44" s="2"/>
      <c r="F44" s="2"/>
      <c r="G44" s="2"/>
      <c r="H44" s="2"/>
      <c r="I44" s="2"/>
      <c r="J44" s="2"/>
    </row>
    <row r="45" spans="1:12" x14ac:dyDescent="0.35">
      <c r="A45" s="9" t="s">
        <v>38</v>
      </c>
      <c r="B45" s="56"/>
      <c r="C45" s="9"/>
      <c r="D45" s="2"/>
      <c r="E45" s="2"/>
      <c r="F45" s="2"/>
      <c r="G45" s="2"/>
      <c r="H45" s="2"/>
      <c r="I45" s="2"/>
      <c r="J45" s="2"/>
    </row>
    <row r="46" spans="1:12" x14ac:dyDescent="0.35">
      <c r="A46" t="s">
        <v>39</v>
      </c>
      <c r="B46" s="56">
        <v>7806.68</v>
      </c>
      <c r="G46" s="2"/>
      <c r="H46" s="2"/>
      <c r="I46" s="2"/>
      <c r="J46" s="2"/>
    </row>
    <row r="47" spans="1:12" x14ac:dyDescent="0.35">
      <c r="A47" t="s">
        <v>40</v>
      </c>
      <c r="B47" s="57">
        <v>2516.83</v>
      </c>
      <c r="G47" s="2"/>
      <c r="H47" s="2"/>
      <c r="I47" s="2"/>
      <c r="J47" s="2"/>
    </row>
    <row r="48" spans="1:12" x14ac:dyDescent="0.35">
      <c r="A48" s="9" t="s">
        <v>176</v>
      </c>
      <c r="B48" s="58">
        <f>SUM(B46:B47)</f>
        <v>10323.51</v>
      </c>
      <c r="G48" s="2"/>
      <c r="H48" s="2"/>
      <c r="I48" s="2"/>
      <c r="J48" s="2"/>
      <c r="L48" s="1"/>
    </row>
  </sheetData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&amp;C&amp;"-,Bold"&amp;14Barford St John and St Michael Parish Council
Budget for Year Ended 31st March 2023</oddHeader>
  </headerFooter>
  <rowBreaks count="1" manualBreakCount="1">
    <brk id="3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zoomScaleNormal="100" workbookViewId="0">
      <selection activeCell="E2" sqref="E2"/>
    </sheetView>
  </sheetViews>
  <sheetFormatPr defaultRowHeight="14.5" x14ac:dyDescent="0.35"/>
  <cols>
    <col min="1" max="1" width="4.54296875" customWidth="1"/>
    <col min="2" max="2" width="50.81640625" customWidth="1"/>
  </cols>
  <sheetData>
    <row r="1" spans="1:4" x14ac:dyDescent="0.35">
      <c r="A1" t="s">
        <v>75</v>
      </c>
    </row>
    <row r="2" spans="1:4" x14ac:dyDescent="0.35">
      <c r="B2" t="s">
        <v>42</v>
      </c>
      <c r="C2" s="2">
        <v>7806.68</v>
      </c>
      <c r="D2" s="2"/>
    </row>
    <row r="3" spans="1:4" x14ac:dyDescent="0.35">
      <c r="B3" t="s">
        <v>43</v>
      </c>
      <c r="C3" s="8">
        <v>2516.83</v>
      </c>
      <c r="D3" s="2"/>
    </row>
    <row r="4" spans="1:4" x14ac:dyDescent="0.35">
      <c r="C4" s="2"/>
      <c r="D4" s="2">
        <f>SUM(C2:C3)</f>
        <v>10323.51</v>
      </c>
    </row>
    <row r="5" spans="1:4" x14ac:dyDescent="0.35">
      <c r="C5" s="2"/>
      <c r="D5" s="2"/>
    </row>
    <row r="6" spans="1:4" x14ac:dyDescent="0.35">
      <c r="A6" t="s">
        <v>44</v>
      </c>
      <c r="C6" s="2"/>
      <c r="D6" s="2"/>
    </row>
    <row r="7" spans="1:4" x14ac:dyDescent="0.35">
      <c r="B7" t="s">
        <v>45</v>
      </c>
      <c r="C7" s="2">
        <v>0</v>
      </c>
      <c r="D7" s="2"/>
    </row>
    <row r="8" spans="1:4" x14ac:dyDescent="0.35">
      <c r="B8" t="s">
        <v>45</v>
      </c>
      <c r="C8" s="2">
        <v>0</v>
      </c>
      <c r="D8" s="2"/>
    </row>
    <row r="9" spans="1:4" x14ac:dyDescent="0.35">
      <c r="B9" t="s">
        <v>45</v>
      </c>
      <c r="C9" s="23">
        <v>0</v>
      </c>
      <c r="D9" s="2"/>
    </row>
    <row r="10" spans="1:4" x14ac:dyDescent="0.35">
      <c r="C10" s="2"/>
      <c r="D10" s="8">
        <f>SUM(C7:C9)</f>
        <v>0</v>
      </c>
    </row>
    <row r="11" spans="1:4" x14ac:dyDescent="0.35">
      <c r="C11" s="2"/>
      <c r="D11" s="2">
        <f>D4-D10</f>
        <v>10323.51</v>
      </c>
    </row>
    <row r="12" spans="1:4" x14ac:dyDescent="0.35">
      <c r="A12" t="s">
        <v>46</v>
      </c>
      <c r="C12" s="2"/>
      <c r="D12" s="2"/>
    </row>
    <row r="13" spans="1:4" x14ac:dyDescent="0.35">
      <c r="B13" t="s">
        <v>45</v>
      </c>
      <c r="C13" s="2">
        <v>0</v>
      </c>
      <c r="D13" s="2"/>
    </row>
    <row r="14" spans="1:4" x14ac:dyDescent="0.35">
      <c r="B14" t="s">
        <v>45</v>
      </c>
      <c r="C14" s="2">
        <v>0</v>
      </c>
      <c r="D14" s="2"/>
    </row>
    <row r="15" spans="1:4" x14ac:dyDescent="0.35">
      <c r="B15" t="s">
        <v>45</v>
      </c>
      <c r="C15" s="8">
        <v>0</v>
      </c>
      <c r="D15" s="2"/>
    </row>
    <row r="16" spans="1:4" x14ac:dyDescent="0.35">
      <c r="C16" s="2"/>
      <c r="D16" s="8">
        <f>SUM(C13:C15)</f>
        <v>0</v>
      </c>
    </row>
    <row r="17" spans="1:4" x14ac:dyDescent="0.35">
      <c r="C17" s="2"/>
      <c r="D17" s="2">
        <f>D11+D16</f>
        <v>10323.51</v>
      </c>
    </row>
    <row r="18" spans="1:4" x14ac:dyDescent="0.35">
      <c r="A18" t="s">
        <v>47</v>
      </c>
      <c r="C18" s="2"/>
      <c r="D18" s="2"/>
    </row>
    <row r="19" spans="1:4" x14ac:dyDescent="0.35">
      <c r="B19" t="s">
        <v>45</v>
      </c>
      <c r="C19" s="2">
        <v>0</v>
      </c>
      <c r="D19" s="2"/>
    </row>
    <row r="20" spans="1:4" x14ac:dyDescent="0.35">
      <c r="B20" t="s">
        <v>45</v>
      </c>
      <c r="C20" s="2">
        <v>0</v>
      </c>
      <c r="D20" s="2"/>
    </row>
    <row r="21" spans="1:4" x14ac:dyDescent="0.35">
      <c r="B21" t="s">
        <v>45</v>
      </c>
      <c r="C21" s="8">
        <v>0</v>
      </c>
      <c r="D21" s="2"/>
    </row>
    <row r="22" spans="1:4" x14ac:dyDescent="0.35">
      <c r="C22" s="2"/>
      <c r="D22" s="8">
        <f>SUM(C19:C21)</f>
        <v>0</v>
      </c>
    </row>
    <row r="23" spans="1:4" x14ac:dyDescent="0.35">
      <c r="A23" t="s">
        <v>29</v>
      </c>
      <c r="C23" s="2"/>
      <c r="D23" s="2">
        <f>D17+D22</f>
        <v>10323.51</v>
      </c>
    </row>
    <row r="24" spans="1:4" x14ac:dyDescent="0.35">
      <c r="C24" s="2"/>
      <c r="D24" s="2"/>
    </row>
    <row r="25" spans="1:4" x14ac:dyDescent="0.35">
      <c r="A25" t="s">
        <v>48</v>
      </c>
      <c r="C25" s="2"/>
      <c r="D25" s="24">
        <v>10323.51</v>
      </c>
    </row>
    <row r="27" spans="1:4" x14ac:dyDescent="0.35">
      <c r="A27" t="s">
        <v>50</v>
      </c>
      <c r="D27" t="s">
        <v>49</v>
      </c>
    </row>
  </sheetData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&amp;C&amp;"-,Bold"&amp;14Barford St John and St Michael Parish Council
Bank Reconciliation for the Year Ended 31st March 2021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E6146-14EC-44F4-918B-C6F31B85E0AA}">
  <sheetPr>
    <pageSetUpPr fitToPage="1"/>
  </sheetPr>
  <dimension ref="A1:F48"/>
  <sheetViews>
    <sheetView topLeftCell="A29" zoomScaleNormal="100" workbookViewId="0">
      <selection activeCell="A39" sqref="A39:XFD39"/>
    </sheetView>
  </sheetViews>
  <sheetFormatPr defaultRowHeight="14.5" x14ac:dyDescent="0.35"/>
  <cols>
    <col min="1" max="1" width="28.7265625" bestFit="1" customWidth="1"/>
    <col min="2" max="2" width="14.7265625" bestFit="1" customWidth="1"/>
    <col min="3" max="3" width="11.7265625" bestFit="1" customWidth="1"/>
    <col min="4" max="4" width="11.26953125" bestFit="1" customWidth="1"/>
    <col min="5" max="5" width="14.7265625" bestFit="1" customWidth="1"/>
    <col min="6" max="6" width="6.26953125" bestFit="1" customWidth="1"/>
  </cols>
  <sheetData>
    <row r="1" spans="1:6" ht="18.5" x14ac:dyDescent="0.45">
      <c r="A1" s="80" t="s">
        <v>76</v>
      </c>
      <c r="B1" s="80"/>
      <c r="C1" s="80"/>
      <c r="D1" s="80"/>
      <c r="E1" s="80"/>
      <c r="F1" s="80"/>
    </row>
    <row r="2" spans="1:6" ht="18.5" x14ac:dyDescent="0.45">
      <c r="A2" s="26"/>
      <c r="B2" s="26"/>
      <c r="C2" s="26"/>
      <c r="D2" s="26"/>
      <c r="E2" s="26"/>
    </row>
    <row r="3" spans="1:6" ht="29" x14ac:dyDescent="0.35">
      <c r="A3" s="27" t="s">
        <v>77</v>
      </c>
      <c r="B3" s="28" t="s">
        <v>78</v>
      </c>
      <c r="C3" s="28" t="s">
        <v>79</v>
      </c>
      <c r="D3" s="29" t="s">
        <v>80</v>
      </c>
      <c r="E3" s="28" t="s">
        <v>81</v>
      </c>
      <c r="F3" s="28" t="s">
        <v>82</v>
      </c>
    </row>
    <row r="4" spans="1:6" x14ac:dyDescent="0.35">
      <c r="A4" s="30" t="s">
        <v>83</v>
      </c>
      <c r="B4" s="31">
        <v>140</v>
      </c>
      <c r="C4" s="31">
        <v>0</v>
      </c>
      <c r="D4" s="31">
        <v>140</v>
      </c>
      <c r="E4" s="31">
        <v>140</v>
      </c>
      <c r="F4" s="32">
        <v>1</v>
      </c>
    </row>
    <row r="5" spans="1:6" x14ac:dyDescent="0.35">
      <c r="A5" s="30" t="s">
        <v>84</v>
      </c>
      <c r="B5" s="24">
        <v>55</v>
      </c>
      <c r="C5" s="24">
        <v>0</v>
      </c>
      <c r="D5" s="24">
        <v>55</v>
      </c>
      <c r="E5" s="24">
        <v>55</v>
      </c>
      <c r="F5" s="33">
        <v>2</v>
      </c>
    </row>
    <row r="6" spans="1:6" x14ac:dyDescent="0.35">
      <c r="A6" s="30" t="s">
        <v>85</v>
      </c>
      <c r="B6" s="31">
        <v>2800</v>
      </c>
      <c r="C6" s="31">
        <v>3345.3</v>
      </c>
      <c r="D6" s="31">
        <f>C6</f>
        <v>3345.3</v>
      </c>
      <c r="E6" s="31">
        <v>3400</v>
      </c>
      <c r="F6" s="32">
        <v>3</v>
      </c>
    </row>
    <row r="7" spans="1:6" x14ac:dyDescent="0.35">
      <c r="A7" s="30" t="s">
        <v>86</v>
      </c>
      <c r="B7" s="24">
        <v>2500</v>
      </c>
      <c r="C7" s="24">
        <v>2500</v>
      </c>
      <c r="D7" s="24">
        <f>C7</f>
        <v>2500</v>
      </c>
      <c r="E7" s="24">
        <v>2500</v>
      </c>
      <c r="F7" s="33">
        <v>4</v>
      </c>
    </row>
    <row r="8" spans="1:6" x14ac:dyDescent="0.35">
      <c r="A8" s="30" t="s">
        <v>62</v>
      </c>
      <c r="B8" s="24">
        <v>0</v>
      </c>
      <c r="C8" s="24">
        <v>29806.880000000001</v>
      </c>
      <c r="D8" s="24">
        <v>29806.880000000001</v>
      </c>
      <c r="E8" s="24">
        <v>0</v>
      </c>
      <c r="F8" s="32">
        <v>5</v>
      </c>
    </row>
    <row r="9" spans="1:6" x14ac:dyDescent="0.35">
      <c r="A9" s="30" t="s">
        <v>9</v>
      </c>
      <c r="B9" s="24">
        <v>0</v>
      </c>
      <c r="C9" s="24">
        <v>3722.5</v>
      </c>
      <c r="D9" s="24">
        <v>3722.5</v>
      </c>
      <c r="E9" s="24">
        <v>0</v>
      </c>
      <c r="F9" s="33">
        <v>6</v>
      </c>
    </row>
    <row r="10" spans="1:6" x14ac:dyDescent="0.35">
      <c r="A10" s="30" t="s">
        <v>87</v>
      </c>
      <c r="B10" s="34">
        <v>560</v>
      </c>
      <c r="C10" s="24">
        <v>541</v>
      </c>
      <c r="D10" s="24">
        <v>541</v>
      </c>
      <c r="E10" s="34">
        <v>570</v>
      </c>
      <c r="F10" s="32">
        <v>7</v>
      </c>
    </row>
    <row r="11" spans="1:6" x14ac:dyDescent="0.35">
      <c r="A11" s="30" t="s">
        <v>70</v>
      </c>
      <c r="B11" s="31">
        <v>50</v>
      </c>
      <c r="C11" s="31">
        <v>260</v>
      </c>
      <c r="D11" s="31">
        <f>C11</f>
        <v>260</v>
      </c>
      <c r="E11" s="31">
        <v>260</v>
      </c>
      <c r="F11" s="33">
        <v>8</v>
      </c>
    </row>
    <row r="12" spans="1:6" x14ac:dyDescent="0.35">
      <c r="A12" s="30" t="s">
        <v>88</v>
      </c>
      <c r="B12" s="34">
        <v>2300</v>
      </c>
      <c r="C12" s="24">
        <v>1707.5</v>
      </c>
      <c r="D12" s="24">
        <v>2283</v>
      </c>
      <c r="E12" s="34">
        <v>2374</v>
      </c>
      <c r="F12" s="32">
        <v>9</v>
      </c>
    </row>
    <row r="13" spans="1:6" x14ac:dyDescent="0.35">
      <c r="A13" s="30" t="s">
        <v>89</v>
      </c>
      <c r="B13" s="24">
        <v>300</v>
      </c>
      <c r="C13" s="24">
        <v>225</v>
      </c>
      <c r="D13" s="24">
        <v>300</v>
      </c>
      <c r="E13" s="24">
        <v>300</v>
      </c>
      <c r="F13" s="33">
        <v>10</v>
      </c>
    </row>
    <row r="14" spans="1:6" x14ac:dyDescent="0.35">
      <c r="A14" s="30" t="s">
        <v>90</v>
      </c>
      <c r="B14" s="34">
        <v>0</v>
      </c>
      <c r="C14" s="24">
        <v>0</v>
      </c>
      <c r="D14" s="24">
        <v>0</v>
      </c>
      <c r="E14" s="34">
        <v>0</v>
      </c>
      <c r="F14" s="32">
        <v>11</v>
      </c>
    </row>
    <row r="15" spans="1:6" x14ac:dyDescent="0.35">
      <c r="A15" s="30" t="s">
        <v>91</v>
      </c>
      <c r="B15" s="24">
        <v>0</v>
      </c>
      <c r="C15" s="24">
        <v>55.75</v>
      </c>
      <c r="D15" s="24">
        <f>C15</f>
        <v>55.75</v>
      </c>
      <c r="E15" s="24">
        <v>0</v>
      </c>
      <c r="F15" s="33">
        <v>12</v>
      </c>
    </row>
    <row r="16" spans="1:6" x14ac:dyDescent="0.35">
      <c r="A16" s="30" t="s">
        <v>92</v>
      </c>
      <c r="B16" s="24">
        <v>250</v>
      </c>
      <c r="C16" s="24">
        <v>0</v>
      </c>
      <c r="D16" s="24">
        <v>300</v>
      </c>
      <c r="E16" s="24">
        <v>250</v>
      </c>
      <c r="F16" s="32">
        <v>13</v>
      </c>
    </row>
    <row r="17" spans="1:6" x14ac:dyDescent="0.35">
      <c r="A17" s="30" t="s">
        <v>93</v>
      </c>
      <c r="B17" s="24">
        <v>300</v>
      </c>
      <c r="C17" s="24">
        <v>239.69</v>
      </c>
      <c r="D17" s="24">
        <v>260</v>
      </c>
      <c r="E17" s="24">
        <v>200</v>
      </c>
      <c r="F17" s="33">
        <v>14</v>
      </c>
    </row>
    <row r="18" spans="1:6" x14ac:dyDescent="0.35">
      <c r="A18" s="30" t="s">
        <v>21</v>
      </c>
      <c r="B18" s="31">
        <v>400</v>
      </c>
      <c r="C18" s="31">
        <v>360.36</v>
      </c>
      <c r="D18" s="31">
        <f>C18</f>
        <v>360.36</v>
      </c>
      <c r="E18" s="31">
        <v>400</v>
      </c>
      <c r="F18" s="32">
        <v>15</v>
      </c>
    </row>
    <row r="19" spans="1:6" x14ac:dyDescent="0.35">
      <c r="A19" s="30" t="s">
        <v>61</v>
      </c>
      <c r="B19" s="31">
        <v>67</v>
      </c>
      <c r="C19" s="31">
        <v>68.5</v>
      </c>
      <c r="D19" s="31">
        <f>C19</f>
        <v>68.5</v>
      </c>
      <c r="E19" s="31">
        <v>140</v>
      </c>
      <c r="F19" s="33">
        <v>16</v>
      </c>
    </row>
    <row r="20" spans="1:6" x14ac:dyDescent="0.35">
      <c r="A20" s="30" t="s">
        <v>94</v>
      </c>
      <c r="B20" s="31">
        <v>240</v>
      </c>
      <c r="C20" s="31">
        <v>141.69</v>
      </c>
      <c r="D20" s="31">
        <f>C20</f>
        <v>141.69</v>
      </c>
      <c r="E20" s="31">
        <v>240</v>
      </c>
      <c r="F20" s="32">
        <v>17</v>
      </c>
    </row>
    <row r="21" spans="1:6" x14ac:dyDescent="0.35">
      <c r="A21" s="30" t="s">
        <v>95</v>
      </c>
      <c r="B21" s="24">
        <v>50</v>
      </c>
      <c r="C21" s="24">
        <v>50</v>
      </c>
      <c r="D21" s="24">
        <f>C21</f>
        <v>50</v>
      </c>
      <c r="E21" s="24">
        <v>50</v>
      </c>
      <c r="F21" s="33">
        <v>18</v>
      </c>
    </row>
    <row r="22" spans="1:6" s="36" customFormat="1" x14ac:dyDescent="0.35">
      <c r="A22" s="35" t="s">
        <v>8</v>
      </c>
      <c r="B22" s="31">
        <v>600</v>
      </c>
      <c r="C22" s="31">
        <v>7529.05</v>
      </c>
      <c r="D22" s="31">
        <v>7529</v>
      </c>
      <c r="E22" s="31">
        <f>(E20+E19+E18+E11+E6+E4)*0.2</f>
        <v>916</v>
      </c>
      <c r="F22" s="32">
        <v>19</v>
      </c>
    </row>
    <row r="23" spans="1:6" x14ac:dyDescent="0.35">
      <c r="A23" s="37" t="s">
        <v>96</v>
      </c>
      <c r="B23" s="38">
        <f>SUM(B4:B22)</f>
        <v>10612</v>
      </c>
      <c r="C23" s="38">
        <f>SUM(C4:C22)</f>
        <v>50553.220000000008</v>
      </c>
      <c r="D23" s="38">
        <f>SUM(D4:D22)</f>
        <v>51718.98</v>
      </c>
      <c r="E23" s="38">
        <f>SUM(E4:E22)</f>
        <v>11795</v>
      </c>
      <c r="F23" s="33"/>
    </row>
    <row r="24" spans="1:6" x14ac:dyDescent="0.35">
      <c r="A24" s="30"/>
      <c r="B24" s="24"/>
      <c r="C24" s="39"/>
      <c r="D24" s="39"/>
      <c r="E24" s="24"/>
      <c r="F24" s="33"/>
    </row>
    <row r="25" spans="1:6" ht="29" x14ac:dyDescent="0.35">
      <c r="A25" s="27" t="s">
        <v>97</v>
      </c>
      <c r="B25" s="28" t="s">
        <v>78</v>
      </c>
      <c r="C25" s="28" t="s">
        <v>79</v>
      </c>
      <c r="D25" s="29" t="s">
        <v>80</v>
      </c>
      <c r="E25" s="28" t="s">
        <v>81</v>
      </c>
      <c r="F25" s="28"/>
    </row>
    <row r="26" spans="1:6" x14ac:dyDescent="0.35">
      <c r="A26" s="30" t="s">
        <v>13</v>
      </c>
      <c r="B26" s="34">
        <v>9000</v>
      </c>
      <c r="C26" s="24">
        <f>B26</f>
        <v>9000</v>
      </c>
      <c r="D26" s="24">
        <f>C26</f>
        <v>9000</v>
      </c>
      <c r="E26" s="34">
        <v>9750</v>
      </c>
      <c r="F26" s="33">
        <v>20</v>
      </c>
    </row>
    <row r="27" spans="1:6" x14ac:dyDescent="0.35">
      <c r="A27" s="30" t="s">
        <v>98</v>
      </c>
      <c r="B27" s="34">
        <v>28</v>
      </c>
      <c r="C27" s="24">
        <v>28.32</v>
      </c>
      <c r="D27" s="24">
        <f>C27</f>
        <v>28.32</v>
      </c>
      <c r="E27" s="34">
        <f>D27/2</f>
        <v>14.16</v>
      </c>
      <c r="F27" s="33">
        <v>21</v>
      </c>
    </row>
    <row r="28" spans="1:6" x14ac:dyDescent="0.35">
      <c r="A28" s="30" t="s">
        <v>99</v>
      </c>
      <c r="B28" s="24">
        <v>709</v>
      </c>
      <c r="C28" s="24">
        <f>B28</f>
        <v>709</v>
      </c>
      <c r="D28" s="24">
        <f>C28</f>
        <v>709</v>
      </c>
      <c r="E28" s="24">
        <f>D28</f>
        <v>709</v>
      </c>
      <c r="F28" s="33">
        <v>22</v>
      </c>
    </row>
    <row r="29" spans="1:6" x14ac:dyDescent="0.35">
      <c r="A29" s="30" t="s">
        <v>100</v>
      </c>
      <c r="B29" s="24">
        <v>17</v>
      </c>
      <c r="C29" s="24">
        <v>17.489999999999998</v>
      </c>
      <c r="D29" s="24">
        <v>17.489999999999998</v>
      </c>
      <c r="E29" s="24">
        <v>18</v>
      </c>
      <c r="F29" s="33">
        <v>23</v>
      </c>
    </row>
    <row r="30" spans="1:6" x14ac:dyDescent="0.35">
      <c r="A30" s="30" t="s">
        <v>17</v>
      </c>
      <c r="B30" s="24">
        <v>0</v>
      </c>
      <c r="C30" s="24">
        <v>8.66</v>
      </c>
      <c r="D30" s="24">
        <f>C30+3.48</f>
        <v>12.14</v>
      </c>
      <c r="E30" s="24">
        <v>15</v>
      </c>
      <c r="F30" s="33">
        <v>24</v>
      </c>
    </row>
    <row r="31" spans="1:6" x14ac:dyDescent="0.35">
      <c r="A31" s="30" t="s">
        <v>73</v>
      </c>
      <c r="B31" s="24">
        <v>340</v>
      </c>
      <c r="C31" s="24">
        <v>310</v>
      </c>
      <c r="D31" s="24">
        <v>310</v>
      </c>
      <c r="E31" s="24">
        <v>310</v>
      </c>
      <c r="F31" s="33">
        <v>25</v>
      </c>
    </row>
    <row r="32" spans="1:6" x14ac:dyDescent="0.35">
      <c r="A32" s="30" t="s">
        <v>9</v>
      </c>
      <c r="B32" s="24">
        <v>0</v>
      </c>
      <c r="C32" s="24">
        <v>3625</v>
      </c>
      <c r="D32" s="24">
        <f>C32+97.5</f>
        <v>3722.5</v>
      </c>
      <c r="E32" s="24">
        <v>0</v>
      </c>
      <c r="F32" s="33">
        <v>26</v>
      </c>
    </row>
    <row r="33" spans="1:6" x14ac:dyDescent="0.35">
      <c r="A33" s="30" t="s">
        <v>7</v>
      </c>
      <c r="B33" s="24">
        <v>0</v>
      </c>
      <c r="C33" s="24">
        <v>27805.72</v>
      </c>
      <c r="D33" s="24">
        <f>C33</f>
        <v>27805.72</v>
      </c>
      <c r="E33" s="24">
        <v>140</v>
      </c>
      <c r="F33" s="33">
        <v>27</v>
      </c>
    </row>
    <row r="34" spans="1:6" x14ac:dyDescent="0.35">
      <c r="A34" s="35" t="s">
        <v>101</v>
      </c>
      <c r="B34" s="31">
        <v>576</v>
      </c>
      <c r="C34" s="31">
        <v>9509.34</v>
      </c>
      <c r="D34" s="31">
        <f>C34+1367.27</f>
        <v>10876.61</v>
      </c>
      <c r="E34" s="31">
        <f>E22</f>
        <v>916</v>
      </c>
      <c r="F34" s="33">
        <v>28</v>
      </c>
    </row>
    <row r="35" spans="1:6" x14ac:dyDescent="0.35">
      <c r="A35" s="40" t="s">
        <v>102</v>
      </c>
      <c r="B35" s="41">
        <f>SUM(B26:B34)</f>
        <v>10670</v>
      </c>
      <c r="C35" s="41">
        <f>SUM(C26:C34)</f>
        <v>51013.53</v>
      </c>
      <c r="D35" s="41">
        <f>SUM(D26:D34)</f>
        <v>52481.78</v>
      </c>
      <c r="E35" s="41">
        <f>SUM(E26:E34)</f>
        <v>11872.16</v>
      </c>
      <c r="F35" s="33"/>
    </row>
    <row r="36" spans="1:6" x14ac:dyDescent="0.35">
      <c r="A36" s="30"/>
      <c r="B36" s="42"/>
      <c r="C36" s="24"/>
      <c r="D36" s="24"/>
      <c r="E36" s="42"/>
      <c r="F36" s="33"/>
    </row>
    <row r="37" spans="1:6" x14ac:dyDescent="0.35">
      <c r="A37" s="40" t="s">
        <v>103</v>
      </c>
      <c r="B37" s="41">
        <f>B35-B23</f>
        <v>58</v>
      </c>
      <c r="C37" s="41">
        <f t="shared" ref="C37:E37" si="0">C35-C23</f>
        <v>460.3099999999904</v>
      </c>
      <c r="D37" s="41">
        <f t="shared" si="0"/>
        <v>762.79999999999563</v>
      </c>
      <c r="E37" s="41">
        <f t="shared" si="0"/>
        <v>77.159999999999854</v>
      </c>
      <c r="F37" s="33"/>
    </row>
    <row r="38" spans="1:6" x14ac:dyDescent="0.35">
      <c r="B38" s="43"/>
      <c r="F38" s="44"/>
    </row>
    <row r="39" spans="1:6" x14ac:dyDescent="0.35">
      <c r="A39" s="45" t="s">
        <v>104</v>
      </c>
      <c r="B39" s="43"/>
      <c r="F39" s="44"/>
    </row>
    <row r="40" spans="1:6" x14ac:dyDescent="0.35">
      <c r="A40" s="45"/>
      <c r="B40" s="43"/>
      <c r="F40" s="44"/>
    </row>
    <row r="41" spans="1:6" x14ac:dyDescent="0.35">
      <c r="A41" s="46" t="s">
        <v>105</v>
      </c>
      <c r="B41" s="47"/>
      <c r="C41" s="2">
        <f>D23-C23</f>
        <v>1165.7599999999948</v>
      </c>
      <c r="F41" s="44"/>
    </row>
    <row r="42" spans="1:6" x14ac:dyDescent="0.35">
      <c r="B42" s="43"/>
      <c r="F42" s="44"/>
    </row>
    <row r="43" spans="1:6" ht="29" x14ac:dyDescent="0.35">
      <c r="A43" s="9" t="s">
        <v>106</v>
      </c>
      <c r="B43" s="28" t="s">
        <v>107</v>
      </c>
      <c r="C43" s="28" t="s">
        <v>79</v>
      </c>
      <c r="D43" s="29" t="s">
        <v>80</v>
      </c>
      <c r="E43" s="29" t="s">
        <v>108</v>
      </c>
      <c r="F43" s="44"/>
    </row>
    <row r="44" spans="1:6" x14ac:dyDescent="0.35">
      <c r="A44" t="s">
        <v>109</v>
      </c>
      <c r="B44" s="48">
        <v>933.53</v>
      </c>
      <c r="C44" s="48">
        <v>1360.18</v>
      </c>
      <c r="D44" s="48">
        <f>C44-C41</f>
        <v>194.4200000000053</v>
      </c>
      <c r="F44" s="44"/>
    </row>
    <row r="45" spans="1:6" x14ac:dyDescent="0.35">
      <c r="A45" t="s">
        <v>110</v>
      </c>
      <c r="B45" s="49">
        <v>7502.53</v>
      </c>
      <c r="C45" s="49">
        <v>7511.19</v>
      </c>
      <c r="D45" s="49">
        <f>C45</f>
        <v>7511.19</v>
      </c>
      <c r="F45" s="44"/>
    </row>
    <row r="46" spans="1:6" x14ac:dyDescent="0.35">
      <c r="A46" s="9" t="s">
        <v>111</v>
      </c>
      <c r="B46" s="50">
        <f t="shared" ref="B46:C46" si="1">SUM(B44:B45)</f>
        <v>8436.06</v>
      </c>
      <c r="C46" s="50">
        <f t="shared" si="1"/>
        <v>8871.369999999999</v>
      </c>
      <c r="D46" s="50">
        <f>SUM(D44:D45)</f>
        <v>7705.6100000000051</v>
      </c>
      <c r="E46" s="51">
        <f>D46+E37</f>
        <v>7782.770000000005</v>
      </c>
      <c r="F46" s="44">
        <v>29</v>
      </c>
    </row>
    <row r="47" spans="1:6" x14ac:dyDescent="0.35">
      <c r="F47" s="44"/>
    </row>
    <row r="48" spans="1:6" x14ac:dyDescent="0.35">
      <c r="F48" s="44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Income</vt:lpstr>
      <vt:lpstr>Expenditure</vt:lpstr>
      <vt:lpstr>Accounts 2021-22</vt:lpstr>
      <vt:lpstr>Budget 2022-23 (2)</vt:lpstr>
      <vt:lpstr>Bank Reconciliation</vt:lpstr>
      <vt:lpstr>Budget 20-21</vt:lpstr>
      <vt:lpstr>'Accounts 2021-22'!Print_Area</vt:lpstr>
      <vt:lpstr>'Budget 2022-23 (2)'!Print_Area</vt:lpstr>
      <vt:lpstr>Expenditure!Print_Area</vt:lpstr>
      <vt:lpstr>Income!Print_Area</vt:lpstr>
      <vt:lpstr>Expenditure!Print_Titles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David Best</cp:lastModifiedBy>
  <cp:lastPrinted>2022-10-28T07:35:11Z</cp:lastPrinted>
  <dcterms:created xsi:type="dcterms:W3CDTF">2016-08-31T08:40:40Z</dcterms:created>
  <dcterms:modified xsi:type="dcterms:W3CDTF">2024-02-21T15:23:04Z</dcterms:modified>
</cp:coreProperties>
</file>